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8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9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0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11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mbardo\Desktop\"/>
    </mc:Choice>
  </mc:AlternateContent>
  <xr:revisionPtr revIDLastSave="0" documentId="13_ncr:1_{0ABB4BF1-EAFF-4033-9301-032BE00C2880}" xr6:coauthVersionLast="47" xr6:coauthVersionMax="47" xr10:uidLastSave="{00000000-0000-0000-0000-000000000000}"/>
  <bookViews>
    <workbookView xWindow="-120" yWindow="-120" windowWidth="29040" windowHeight="15840" activeTab="1" xr2:uid="{E4C224FA-577A-494B-AAEA-561DCC889BDF}"/>
  </bookViews>
  <sheets>
    <sheet name="2014-2021 Milages" sheetId="14" r:id="rId1"/>
    <sheet name="General Fund Budget 2021" sheetId="10" r:id="rId2"/>
    <sheet name="Utilities Budget 2021" sheetId="16" r:id="rId3"/>
    <sheet name="Pension Budget 2021" sheetId="17" r:id="rId4"/>
    <sheet name="EMS Budget 2021" sheetId="18" r:id="rId5"/>
    <sheet name="Fire Dept Budget 2021" sheetId="3" r:id="rId6"/>
    <sheet name="Street Improv Budget 2021" sheetId="4" r:id="rId7"/>
    <sheet name="Liquid Fuels Budget 2021" sheetId="5" r:id="rId8"/>
    <sheet name="Debt Service Budget 2021" sheetId="6" r:id="rId9"/>
    <sheet name="Recreation Budget 2021" sheetId="7" r:id="rId10"/>
    <sheet name="Street Light Budget 2021" sheetId="8" r:id="rId11"/>
    <sheet name="Shade Tree Budget 2021" sheetId="9" r:id="rId12"/>
  </sheets>
  <externalReferences>
    <externalReference r:id="rId13"/>
  </externalReferences>
  <definedNames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8">'Debt Service Budget 2021'!$A:$E,'Debt Service Budget 2021'!$1:$2</definedName>
    <definedName name="_xlnm.Print_Titles" localSheetId="4">'EMS Budget 2021'!$A:$D,'EMS Budget 2021'!$1:$2</definedName>
    <definedName name="_xlnm.Print_Titles" localSheetId="5">'Fire Dept Budget 2021'!$A:$E,'Fire Dept Budget 2021'!$1:$2</definedName>
    <definedName name="_xlnm.Print_Titles" localSheetId="1">'General Fund Budget 2021'!$A:$E,'General Fund Budget 2021'!$1:$2</definedName>
    <definedName name="_xlnm.Print_Titles" localSheetId="7">'Liquid Fuels Budget 2021'!$A:$D,'Liquid Fuels Budget 2021'!$1:$2</definedName>
    <definedName name="_xlnm.Print_Titles" localSheetId="3">'Pension Budget 2021'!$A:$D,'Pension Budget 2021'!$1:$2</definedName>
    <definedName name="_xlnm.Print_Titles" localSheetId="9">'Recreation Budget 2021'!$A:$D,'Recreation Budget 2021'!$1:$2</definedName>
    <definedName name="_xlnm.Print_Titles" localSheetId="11">'Shade Tree Budget 2021'!$A:$G,'Shade Tree Budget 2021'!$1:$2</definedName>
    <definedName name="_xlnm.Print_Titles" localSheetId="6">'Street Improv Budget 2021'!$A:$E,'Street Improv Budget 2021'!$1:$2</definedName>
    <definedName name="_xlnm.Print_Titles" localSheetId="10">'Street Light Budget 2021'!$A:$F,'Street Light Budget 2021'!$1:$2</definedName>
    <definedName name="_xlnm.Print_Titles" localSheetId="2">'Utilities Budget 2021'!$A:$D,'Utilities Budget 2021'!$1:$2</definedName>
    <definedName name="QB_COLUMN_59200" localSheetId="1" hidden="1">'General Fund Budget 2021'!$I$2</definedName>
    <definedName name="QB_COLUMN_76200" localSheetId="8" hidden="1">'Debt Service Budget 2021'!$H$2</definedName>
    <definedName name="QB_COLUMN_76200" localSheetId="4" hidden="1">'EMS Budget 2021'!#REF!</definedName>
    <definedName name="QB_COLUMN_76200" localSheetId="5" hidden="1">'Fire Dept Budget 2021'!$H$2</definedName>
    <definedName name="QB_COLUMN_76200" localSheetId="7" hidden="1">'Liquid Fuels Budget 2021'!$G$2</definedName>
    <definedName name="QB_COLUMN_76200" localSheetId="3" hidden="1">'Pension Budget 2021'!$G$2</definedName>
    <definedName name="QB_COLUMN_76200" localSheetId="9" hidden="1">'Recreation Budget 2021'!$G$2</definedName>
    <definedName name="QB_COLUMN_76200" localSheetId="11" hidden="1">'Shade Tree Budget 2021'!$J$2</definedName>
    <definedName name="QB_COLUMN_76200" localSheetId="6" hidden="1">'Street Improv Budget 2021'!$H$2</definedName>
    <definedName name="QB_COLUMN_76200" localSheetId="10" hidden="1">'Street Light Budget 2021'!$I$2</definedName>
    <definedName name="QB_COLUMN_76200" localSheetId="2" hidden="1">'Utilities Budget 2021'!$G$2</definedName>
    <definedName name="QB_COLUMN_76210" localSheetId="1" hidden="1">'General Fund Budget 2021'!$J$2</definedName>
    <definedName name="QB_DATA_0" localSheetId="8" hidden="1">'Debt Service Budget 2021'!$6:$6,'Debt Service Budget 2021'!$7:$7,'Debt Service Budget 2021'!$14:$14,'Debt Service Budget 2021'!$20:$20</definedName>
    <definedName name="QB_DATA_0" localSheetId="4" hidden="1">'EMS Budget 2021'!#REF!,'EMS Budget 2021'!#REF!,'EMS Budget 2021'!#REF!,'EMS Budget 2021'!#REF!,'EMS Budget 2021'!#REF!,'EMS Budget 2021'!#REF!,'EMS Budget 2021'!#REF!</definedName>
    <definedName name="QB_DATA_0" localSheetId="5" hidden="1">'Fire Dept Budget 2021'!$6:$6,'Fire Dept Budget 2021'!$7:$7,'Fire Dept Budget 2021'!$12:$12,'Fire Dept Budget 2021'!$13:$13,'Fire Dept Budget 2021'!$16:$16,'Fire Dept Budget 2021'!$17:$17,'Fire Dept Budget 2021'!$23:$23</definedName>
    <definedName name="QB_DATA_0" localSheetId="1" hidden="1">'General Fund Budget 2021'!$5:$5,'General Fund Budget 2021'!$7:$7,'General Fund Budget 2021'!$8:$8,'General Fund Budget 2021'!$11:$11,'General Fund Budget 2021'!$17:$17,'General Fund Budget 2021'!$18:$18,'General Fund Budget 2021'!$23:$23,'General Fund Budget 2021'!$24:$24,'General Fund Budget 2021'!#REF!,'General Fund Budget 2021'!$28:$28,'General Fund Budget 2021'!$29:$29,'General Fund Budget 2021'!$32:$32,'General Fund Budget 2021'!#REF!,'General Fund Budget 2021'!$36:$36,'General Fund Budget 2021'!$37:$37,'General Fund Budget 2021'!$41:$41</definedName>
    <definedName name="QB_DATA_0" localSheetId="7" hidden="1">'Liquid Fuels Budget 2021'!$5:$5,'Liquid Fuels Budget 2021'!$6:$6,'Liquid Fuels Budget 2021'!$10:$10,'Liquid Fuels Budget 2021'!$11:$11</definedName>
    <definedName name="QB_DATA_0" localSheetId="3" hidden="1">'Pension Budget 2021'!$17:$17,'Pension Budget 2021'!#REF!,'Pension Budget 2021'!#REF!,'Pension Budget 2021'!#REF!,'Pension Budget 2021'!#REF!,'Pension Budget 2021'!#REF!,'Pension Budget 2021'!#REF!</definedName>
    <definedName name="QB_DATA_0" localSheetId="9" hidden="1">'Recreation Budget 2021'!$6:$6,'Recreation Budget 2021'!$7:$7,'Recreation Budget 2021'!$14:$14</definedName>
    <definedName name="QB_DATA_0" localSheetId="11" hidden="1">'Shade Tree Budget 2021'!$6:$6,'Shade Tree Budget 2021'!$7:$7,'Shade Tree Budget 2021'!$17:$17</definedName>
    <definedName name="QB_DATA_0" localSheetId="6" hidden="1">'Street Improv Budget 2021'!$6:$6,'Street Improv Budget 2021'!$7:$7,'Street Improv Budget 2021'!$11:$11,'Street Improv Budget 2021'!$16:$16</definedName>
    <definedName name="QB_DATA_0" localSheetId="10" hidden="1">'Street Light Budget 2021'!$7:$7,'Street Light Budget 2021'!$8:$8,'Street Light Budget 2021'!$13:$13,'Street Light Budget 2021'!$18:$18</definedName>
    <definedName name="QB_DATA_0" localSheetId="2" hidden="1">'Utilities Budget 2021'!$13:$13,'Utilities Budget 2021'!$14:$14,'Utilities Budget 2021'!#REF!,'Utilities Budget 2021'!#REF!,'Utilities Budget 2021'!#REF!,'Utilities Budget 2021'!#REF!,'Utilities Budget 2021'!#REF!</definedName>
    <definedName name="QB_DATA_1" localSheetId="1" hidden="1">'General Fund Budget 2021'!$43:$43,'General Fund Budget 2021'!$45:$45,'General Fund Budget 2021'!$46:$46,'General Fund Budget 2021'!$47:$47,'General Fund Budget 2021'!$48:$48,'General Fund Budget 2021'!$49:$49,'General Fund Budget 2021'!$50:$50,'General Fund Budget 2021'!$51:$51,'General Fund Budget 2021'!$52:$52,'General Fund Budget 2021'!$53:$53,'General Fund Budget 2021'!$54:$54,'General Fund Budget 2021'!$55:$55,'General Fund Budget 2021'!$56:$56,'General Fund Budget 2021'!$61:$61,'General Fund Budget 2021'!$63:$63,'General Fund Budget 2021'!#REF!</definedName>
    <definedName name="QB_DATA_2" localSheetId="1" hidden="1">'General Fund Budget 2021'!$71:$71,'General Fund Budget 2021'!$74:$74,'General Fund Budget 2021'!$76:$76,'General Fund Budget 2021'!$77:$77,'General Fund Budget 2021'!$78:$78,'General Fund Budget 2021'!$79:$79,'General Fund Budget 2021'!$80:$80,'General Fund Budget 2021'!$81:$81,'General Fund Budget 2021'!$84:$84,'General Fund Budget 2021'!$85:$85,'General Fund Budget 2021'!$86:$86,'General Fund Budget 2021'!#REF!,'General Fund Budget 2021'!#REF!,'General Fund Budget 2021'!$91:$91,'General Fund Budget 2021'!$102:$102,'General Fund Budget 2021'!$103:$103</definedName>
    <definedName name="QB_DATA_3" localSheetId="1" hidden="1">'General Fund Budget 2021'!$105:$105,'General Fund Budget 2021'!$106:$106,'General Fund Budget 2021'!$107:$107,'General Fund Budget 2021'!#REF!,'General Fund Budget 2021'!$109:$109,'General Fund Budget 2021'!$110:$110,'General Fund Budget 2021'!$111:$111,'General Fund Budget 2021'!$113:$113,'General Fund Budget 2021'!$115:$115,'General Fund Budget 2021'!$118:$118,'General Fund Budget 2021'!$119:$119,'General Fund Budget 2021'!$123:$123,'General Fund Budget 2021'!$124:$124,'General Fund Budget 2021'!$125:$125,'General Fund Budget 2021'!$126:$126,'General Fund Budget 2021'!$127:$127</definedName>
    <definedName name="QB_DATA_4" localSheetId="1" hidden="1">'General Fund Budget 2021'!$128:$128,'General Fund Budget 2021'!$130:$130,'General Fund Budget 2021'!$131:$131,'General Fund Budget 2021'!$132:$132,'General Fund Budget 2021'!$135:$135,'General Fund Budget 2021'!$137:$137,'General Fund Budget 2021'!$138:$138,'General Fund Budget 2021'!$142:$142,'General Fund Budget 2021'!$146:$146,'General Fund Budget 2021'!$148:$148,'General Fund Budget 2021'!$149:$149,'General Fund Budget 2021'!$150:$150,'General Fund Budget 2021'!$151:$151,'General Fund Budget 2021'!$153:$153,'General Fund Budget 2021'!$154:$154,'General Fund Budget 2021'!$156:$156</definedName>
    <definedName name="QB_DATA_5" localSheetId="1" hidden="1">'General Fund Budget 2021'!$157:$157,'General Fund Budget 2021'!$160:$160,'General Fund Budget 2021'!$163:$163,'General Fund Budget 2021'!$164:$164,'General Fund Budget 2021'!$165:$165,'General Fund Budget 2021'!$166:$166,'General Fund Budget 2021'!$167:$167,'General Fund Budget 2021'!$168:$168,'General Fund Budget 2021'!$169:$169,'General Fund Budget 2021'!$172:$172,'General Fund Budget 2021'!$177:$177,'General Fund Budget 2021'!$178:$178,'General Fund Budget 2021'!$180:$180,'General Fund Budget 2021'!$183:$183,'General Fund Budget 2021'!$188:$188,'General Fund Budget 2021'!$192:$192</definedName>
    <definedName name="QB_DATA_6" localSheetId="1" hidden="1">'General Fund Budget 2021'!$193:$193,'General Fund Budget 2021'!$195:$195,'General Fund Budget 2021'!$196:$196,'General Fund Budget 2021'!$197:$197,'General Fund Budget 2021'!$198:$198,'General Fund Budget 2021'!$200:$200,'General Fund Budget 2021'!$202:$202,'General Fund Budget 2021'!$203:$203,'General Fund Budget 2021'!$204:$204,'General Fund Budget 2021'!$206:$206,'General Fund Budget 2021'!$208:$208,'General Fund Budget 2021'!$209:$209,'General Fund Budget 2021'!$212:$212,'General Fund Budget 2021'!$215:$215,'General Fund Budget 2021'!$217:$217,'General Fund Budget 2021'!$219:$219</definedName>
    <definedName name="QB_DATA_7" localSheetId="1" hidden="1">'General Fund Budget 2021'!$220:$220,'General Fund Budget 2021'!$225:$225,'General Fund Budget 2021'!$226:$226,'General Fund Budget 2021'!$229:$229,'General Fund Budget 2021'!$233:$233,'General Fund Budget 2021'!$234:$234,'General Fund Budget 2021'!$237:$237,'General Fund Budget 2021'!$238:$238,'General Fund Budget 2021'!$249:$249,'General Fund Budget 2021'!$251:$251,'General Fund Budget 2021'!$252:$252,'General Fund Budget 2021'!$253:$253,'General Fund Budget 2021'!$256:$256,'General Fund Budget 2021'!$257:$257,'General Fund Budget 2021'!$260:$260,'General Fund Budget 2021'!$263:$263</definedName>
    <definedName name="QB_DATA_8" localSheetId="1" hidden="1">'General Fund Budget 2021'!$268:$268,'General Fund Budget 2021'!$269:$269,'General Fund Budget 2021'!$272:$272,'General Fund Budget 2021'!$273:$273,'General Fund Budget 2021'!$277:$277,'General Fund Budget 2021'!$280:$280,'General Fund Budget 2021'!$281:$281,'General Fund Budget 2021'!$282:$282,'General Fund Budget 2021'!$283:$283,'General Fund Budget 2021'!$287:$287,'General Fund Budget 2021'!$288:$288,'General Fund Budget 2021'!$289:$289,'General Fund Budget 2021'!$292:$292,'General Fund Budget 2021'!$294:$294,'General Fund Budget 2021'!$299:$299,'General Fund Budget 2021'!$300:$300</definedName>
    <definedName name="QB_DATA_9" localSheetId="1" hidden="1">'General Fund Budget 2021'!$302:$302,'General Fund Budget 2021'!$304:$304,'General Fund Budget 2021'!$306:$306,'General Fund Budget 2021'!$307:$307,'General Fund Budget 2021'!$313:$313,'General Fund Budget 2021'!#REF!,'General Fund Budget 2021'!$315:$315,'General Fund Budget 2021'!#REF!,'General Fund Budget 2021'!$318:$318,'General Fund Budget 2021'!$320:$320,'General Fund Budget 2021'!$322:$322,'General Fund Budget 2021'!$327:$327,'General Fund Budget 2021'!#REF!,'General Fund Budget 2021'!$329:$329,'General Fund Budget 2021'!$337:$337,'General Fund Budget 2021'!$338:$338</definedName>
    <definedName name="QB_FORMULA_0" localSheetId="8" hidden="1">'Debt Service Budget 2021'!$H$8,'Debt Service Budget 2021'!$H$9,'Debt Service Budget 2021'!$H$15,'Debt Service Budget 2021'!$H$16,'Debt Service Budget 2021'!$H$17,'Debt Service Budget 2021'!$H$21,'Debt Service Budget 2021'!$H$22,'Debt Service Budget 2021'!$H$23</definedName>
    <definedName name="QB_FORMULA_0" localSheetId="4" hidden="1">'EMS Budget 2021'!#REF!,'EMS Budget 2021'!#REF!,'EMS Budget 2021'!#REF!,'EMS Budget 2021'!#REF!,'EMS Budget 2021'!#REF!,'EMS Budget 2021'!#REF!,'EMS Budget 2021'!#REF!,'EMS Budget 2021'!#REF!,'EMS Budget 2021'!#REF!</definedName>
    <definedName name="QB_FORMULA_0" localSheetId="5" hidden="1">'Fire Dept Budget 2021'!$H$8,'Fire Dept Budget 2021'!$H$9,'Fire Dept Budget 2021'!$H$14,'Fire Dept Budget 2021'!$H$18,'Fire Dept Budget 2021'!$H$19,'Fire Dept Budget 2021'!$H$20,'Fire Dept Budget 2021'!$H$24,'Fire Dept Budget 2021'!$H$25,'Fire Dept Budget 2021'!$H$26</definedName>
    <definedName name="QB_FORMULA_0" localSheetId="1" hidden="1">'General Fund Budget 2021'!$I$9,'General Fund Budget 2021'!$J$9,'General Fund Budget 2021'!$I$13,'General Fund Budget 2021'!$J$13,'General Fund Budget 2021'!$I$20,'General Fund Budget 2021'!$J$20,'General Fund Budget 2021'!$I$26,'General Fund Budget 2021'!$J$26,'General Fund Budget 2021'!$I$30,'General Fund Budget 2021'!$J$30,'General Fund Budget 2021'!$I$33,'General Fund Budget 2021'!$J$33,'General Fund Budget 2021'!$I$38,'General Fund Budget 2021'!$J$38,'General Fund Budget 2021'!$I$42,'General Fund Budget 2021'!$J$42</definedName>
    <definedName name="QB_FORMULA_0" localSheetId="7" hidden="1">'Liquid Fuels Budget 2021'!$G$7,'Liquid Fuels Budget 2021'!$G$13,'Liquid Fuels Budget 2021'!$G$14,'Liquid Fuels Budget 2021'!$G$15</definedName>
    <definedName name="QB_FORMULA_0" localSheetId="3" hidden="1">'Pension Budget 2021'!$G$18,'Pension Budget 2021'!$G$19,'Pension Budget 2021'!#REF!,'Pension Budget 2021'!#REF!,'Pension Budget 2021'!#REF!,'Pension Budget 2021'!$G$20,'Pension Budget 2021'!#REF!,'Pension Budget 2021'!#REF!,'Pension Budget 2021'!#REF!</definedName>
    <definedName name="QB_FORMULA_0" localSheetId="9" hidden="1">'Recreation Budget 2021'!$G$8,'Recreation Budget 2021'!$G$10,'Recreation Budget 2021'!$G$16,'Recreation Budget 2021'!$G$17,'Recreation Budget 2021'!$G$18,'Recreation Budget 2021'!$G$19</definedName>
    <definedName name="QB_FORMULA_0" localSheetId="11" hidden="1">'Shade Tree Budget 2021'!$J$8,'Shade Tree Budget 2021'!$J$12,'Shade Tree Budget 2021'!$J$13,'Shade Tree Budget 2021'!$J$18,'Shade Tree Budget 2021'!$J$19,'Shade Tree Budget 2021'!$J$20,'Shade Tree Budget 2021'!$J$21,'Shade Tree Budget 2021'!$J$22</definedName>
    <definedName name="QB_FORMULA_0" localSheetId="6" hidden="1">'Street Improv Budget 2021'!$H$8,'Street Improv Budget 2021'!$H$9,'Street Improv Budget 2021'!$H$12,'Street Improv Budget 2021'!$H$13,'Street Improv Budget 2021'!$H$17,'Street Improv Budget 2021'!$H$18,'Street Improv Budget 2021'!$H$19</definedName>
    <definedName name="QB_FORMULA_0" localSheetId="10" hidden="1">'Street Light Budget 2021'!$I$9,'Street Light Budget 2021'!$I$10,'Street Light Budget 2021'!$I$11,'Street Light Budget 2021'!$I$14,'Street Light Budget 2021'!$I$15,'Street Light Budget 2021'!$I$19,'Street Light Budget 2021'!$I$20,'Street Light Budget 2021'!$I$21</definedName>
    <definedName name="QB_FORMULA_0" localSheetId="2" hidden="1">'Utilities Budget 2021'!$G$17,'Utilities Budget 2021'!$G$18,'Utilities Budget 2021'!#REF!,'Utilities Budget 2021'!#REF!,'Utilities Budget 2021'!#REF!,'Utilities Budget 2021'!$G$19,'Utilities Budget 2021'!#REF!,'Utilities Budget 2021'!#REF!,'Utilities Budget 2021'!#REF!</definedName>
    <definedName name="QB_FORMULA_1" localSheetId="1" hidden="1">'General Fund Budget 2021'!$I$58,'General Fund Budget 2021'!$J$58,'General Fund Budget 2021'!$I$68,'General Fund Budget 2021'!$J$68,'General Fund Budget 2021'!$I$73,'General Fund Budget 2021'!$J$73,'General Fund Budget 2021'!$I$88,'General Fund Budget 2021'!$J$88,'General Fund Budget 2021'!#REF!,'General Fund Budget 2021'!#REF!,'General Fund Budget 2021'!#REF!,'General Fund Budget 2021'!#REF!,'General Fund Budget 2021'!#REF!,'General Fund Budget 2021'!#REF!,'General Fund Budget 2021'!$I$96,'General Fund Budget 2021'!$J$96</definedName>
    <definedName name="QB_FORMULA_2" localSheetId="1" hidden="1">'General Fund Budget 2021'!$I$97,'General Fund Budget 2021'!$J$97,'General Fund Budget 2021'!$I$108,'General Fund Budget 2021'!$J$108,'General Fund Budget 2021'!$I$114,'General Fund Budget 2021'!$J$114,'General Fund Budget 2021'!$I$120,'General Fund Budget 2021'!$J$120,'General Fund Budget 2021'!$I$121,'General Fund Budget 2021'!$J$121,'General Fund Budget 2021'!$I$133,'General Fund Budget 2021'!$J$133,'General Fund Budget 2021'!$I$139,'General Fund Budget 2021'!$J$139,'General Fund Budget 2021'!$I$144,'General Fund Budget 2021'!$J$144</definedName>
    <definedName name="QB_FORMULA_3" localSheetId="1" hidden="1">'General Fund Budget 2021'!$I$155,'General Fund Budget 2021'!$J$155,'General Fund Budget 2021'!$I$158,'General Fund Budget 2021'!$J$158,'General Fund Budget 2021'!$I$161,'General Fund Budget 2021'!$J$161,'General Fund Budget 2021'!$I$170,'General Fund Budget 2021'!$J$170,'General Fund Budget 2021'!$I$171,'General Fund Budget 2021'!$J$171,'General Fund Budget 2021'!$I$181,'General Fund Budget 2021'!$J$181,'General Fund Budget 2021'!$I$182,'General Fund Budget 2021'!$J$182,'General Fund Budget 2021'!$I$199,'General Fund Budget 2021'!$J$199</definedName>
    <definedName name="QB_FORMULA_4" localSheetId="1" hidden="1">'General Fund Budget 2021'!$I$205,'General Fund Budget 2021'!$J$205,'General Fund Budget 2021'!$I$210,'General Fund Budget 2021'!$J$210,'General Fund Budget 2021'!$I$214,'General Fund Budget 2021'!$J$214,'General Fund Budget 2021'!$I$218,'General Fund Budget 2021'!$J$218,'General Fund Budget 2021'!$I$221,'General Fund Budget 2021'!$J$221,'General Fund Budget 2021'!$I$227,'General Fund Budget 2021'!$J$227,'General Fund Budget 2021'!$I$235,'General Fund Budget 2021'!$J$235,'General Fund Budget 2021'!$I$240,'General Fund Budget 2021'!$J$240</definedName>
    <definedName name="QB_FORMULA_5" localSheetId="1" hidden="1">'General Fund Budget 2021'!$I$241,'General Fund Budget 2021'!$J$241,'General Fund Budget 2021'!$I$254,'General Fund Budget 2021'!$J$254,'General Fund Budget 2021'!$I$259,'General Fund Budget 2021'!$J$259,'General Fund Budget 2021'!$I$261,'General Fund Budget 2021'!$J$261,'General Fund Budget 2021'!$I$264,'General Fund Budget 2021'!$J$264,'General Fund Budget 2021'!$I$275,'General Fund Budget 2021'!$J$275,'General Fund Budget 2021'!$I$276,'General Fund Budget 2021'!$J$276,'General Fund Budget 2021'!$I$285,'General Fund Budget 2021'!$J$285</definedName>
    <definedName name="QB_FORMULA_6" localSheetId="1" hidden="1">'General Fund Budget 2021'!$I$290,'General Fund Budget 2021'!$J$290,'General Fund Budget 2021'!$I$293,'General Fund Budget 2021'!$J$293,'General Fund Budget 2021'!$I$296,'General Fund Budget 2021'!$J$296,'General Fund Budget 2021'!$I$301,'General Fund Budget 2021'!$J$301,'General Fund Budget 2021'!$I$303,'General Fund Budget 2021'!$J$303,'General Fund Budget 2021'!$I$308,'General Fund Budget 2021'!$J$308,'General Fund Budget 2021'!$I$312,'General Fund Budget 2021'!$J$312,'General Fund Budget 2021'!$I$316,'General Fund Budget 2021'!$J$316</definedName>
    <definedName name="QB_FORMULA_7" localSheetId="1" hidden="1">'General Fund Budget 2021'!$I$321,'General Fund Budget 2021'!$J$321,'General Fund Budget 2021'!$I$323,'General Fund Budget 2021'!$J$323,'General Fund Budget 2021'!$I$328,'General Fund Budget 2021'!$J$328,'General Fund Budget 2021'!$I$330,'General Fund Budget 2021'!$J$330,'General Fund Budget 2021'!$I$331,'General Fund Budget 2021'!$J$331,'General Fund Budget 2021'!$I$339,'General Fund Budget 2021'!$J$339,'General Fund Budget 2021'!$I$340,'General Fund Budget 2021'!$J$340,'General Fund Budget 2021'!$I$341,'General Fund Budget 2021'!$J$341</definedName>
    <definedName name="QB_ROW_103240" localSheetId="8" hidden="1">'Debt Service Budget 2021'!$E$14</definedName>
    <definedName name="QB_ROW_104230" localSheetId="8" hidden="1">'Debt Service Budget 2021'!$D$20</definedName>
    <definedName name="QB_ROW_105050" localSheetId="1" hidden="1">'General Fund Budget 2021'!$B$222</definedName>
    <definedName name="QB_ROW_105350" localSheetId="1" hidden="1">'General Fund Budget 2021'!$B$227</definedName>
    <definedName name="QB_ROW_109260" localSheetId="1" hidden="1">'General Fund Budget 2021'!$C$109</definedName>
    <definedName name="QB_ROW_111250" localSheetId="1" hidden="1">'General Fund Budget 2021'!$B$8</definedName>
    <definedName name="QB_ROW_112280" localSheetId="1" hidden="1">'General Fund Budget 2021'!$E$180</definedName>
    <definedName name="QB_ROW_13030" localSheetId="4" hidden="1">'EMS Budget 2021'!#REF!</definedName>
    <definedName name="QB_ROW_13030" localSheetId="5" hidden="1">'Fire Dept Budget 2021'!$D$15</definedName>
    <definedName name="QB_ROW_13030" localSheetId="3" hidden="1">'Pension Budget 2021'!#REF!</definedName>
    <definedName name="QB_ROW_13030" localSheetId="2" hidden="1">'Utilities Budget 2021'!#REF!</definedName>
    <definedName name="QB_ROW_13040" localSheetId="1" hidden="1">'General Fund Budget 2021'!#REF!</definedName>
    <definedName name="QB_ROW_13330" localSheetId="4" hidden="1">'EMS Budget 2021'!#REF!</definedName>
    <definedName name="QB_ROW_13330" localSheetId="5" hidden="1">'Fire Dept Budget 2021'!$D$18</definedName>
    <definedName name="QB_ROW_13330" localSheetId="3" hidden="1">'Pension Budget 2021'!#REF!</definedName>
    <definedName name="QB_ROW_13330" localSheetId="2" hidden="1">'Utilities Budget 2021'!#REF!</definedName>
    <definedName name="QB_ROW_13340" localSheetId="1" hidden="1">'General Fund Budget 2021'!#REF!</definedName>
    <definedName name="QB_ROW_14250" localSheetId="1" hidden="1">'General Fund Budget 2021'!$B$23</definedName>
    <definedName name="QB_ROW_147040" localSheetId="1" hidden="1">'General Fund Budget 2021'!#REF!</definedName>
    <definedName name="QB_ROW_147250" localSheetId="1" hidden="1">'General Fund Budget 2021'!$B$260</definedName>
    <definedName name="QB_ROW_147340" localSheetId="1" hidden="1">'General Fund Budget 2021'!#REF!</definedName>
    <definedName name="QB_ROW_15040" localSheetId="1" hidden="1">'General Fund Budget 2021'!#REF!</definedName>
    <definedName name="QB_ROW_15340" localSheetId="1" hidden="1">'General Fund Budget 2021'!#REF!</definedName>
    <definedName name="QB_ROW_157040" localSheetId="1" hidden="1">'General Fund Budget 2021'!#REF!</definedName>
    <definedName name="QB_ROW_157340" localSheetId="1" hidden="1">'General Fund Budget 2021'!#REF!</definedName>
    <definedName name="QB_ROW_16250" localSheetId="1" hidden="1">'General Fund Budget 2021'!$B$7</definedName>
    <definedName name="QB_ROW_163340" localSheetId="1" hidden="1">'General Fund Budget 2021'!#REF!</definedName>
    <definedName name="QB_ROW_17040" localSheetId="1" hidden="1">'General Fund Budget 2021'!#REF!</definedName>
    <definedName name="QB_ROW_17340" localSheetId="1" hidden="1">'General Fund Budget 2021'!#REF!</definedName>
    <definedName name="QB_ROW_18301" localSheetId="8" hidden="1">'Debt Service Budget 2021'!$A$23</definedName>
    <definedName name="QB_ROW_18301" localSheetId="4" hidden="1">'EMS Budget 2021'!#REF!</definedName>
    <definedName name="QB_ROW_18301" localSheetId="5" hidden="1">'Fire Dept Budget 2021'!$A$26</definedName>
    <definedName name="QB_ROW_18301" localSheetId="1" hidden="1">'General Fund Budget 2021'!#REF!</definedName>
    <definedName name="QB_ROW_18301" localSheetId="7" hidden="1">'Liquid Fuels Budget 2021'!$A$15</definedName>
    <definedName name="QB_ROW_18301" localSheetId="3" hidden="1">'Pension Budget 2021'!#REF!</definedName>
    <definedName name="QB_ROW_18301" localSheetId="9" hidden="1">'Recreation Budget 2021'!#REF!</definedName>
    <definedName name="QB_ROW_18301" localSheetId="11" hidden="1">'Shade Tree Budget 2021'!$A$22</definedName>
    <definedName name="QB_ROW_18301" localSheetId="6" hidden="1">'Street Improv Budget 2021'!$A$19</definedName>
    <definedName name="QB_ROW_18301" localSheetId="10" hidden="1">'Street Light Budget 2021'!$A$21</definedName>
    <definedName name="QB_ROW_18301" localSheetId="2" hidden="1">'Utilities Budget 2021'!#REF!</definedName>
    <definedName name="QB_ROW_184280" localSheetId="1" hidden="1">'General Fund Budget 2021'!$E$272</definedName>
    <definedName name="QB_ROW_185040" localSheetId="1" hidden="1">'General Fund Budget 2021'!#REF!</definedName>
    <definedName name="QB_ROW_185340" localSheetId="1" hidden="1">'General Fund Budget 2021'!#REF!</definedName>
    <definedName name="QB_ROW_188050" localSheetId="1" hidden="1">'General Fund Budget 2021'!$B$297</definedName>
    <definedName name="QB_ROW_188350" localSheetId="1" hidden="1">'General Fund Budget 2021'!$B$303</definedName>
    <definedName name="QB_ROW_19011" localSheetId="8" hidden="1">'Debt Service Budget 2021'!$B$3</definedName>
    <definedName name="QB_ROW_19011" localSheetId="4" hidden="1">'EMS Budget 2021'!$A$3</definedName>
    <definedName name="QB_ROW_19011" localSheetId="5" hidden="1">'Fire Dept Budget 2021'!$B$3</definedName>
    <definedName name="QB_ROW_19011" localSheetId="1" hidden="1">'General Fund Budget 2021'!#REF!</definedName>
    <definedName name="QB_ROW_19011" localSheetId="7" hidden="1">'Liquid Fuels Budget 2021'!$B$3</definedName>
    <definedName name="QB_ROW_19011" localSheetId="3" hidden="1">'Pension Budget 2021'!$A$3</definedName>
    <definedName name="QB_ROW_19011" localSheetId="9" hidden="1">'Recreation Budget 2021'!$A$3</definedName>
    <definedName name="QB_ROW_19011" localSheetId="11" hidden="1">'Shade Tree Budget 2021'!$B$3</definedName>
    <definedName name="QB_ROW_19011" localSheetId="6" hidden="1">'Street Improv Budget 2021'!$B$3</definedName>
    <definedName name="QB_ROW_19011" localSheetId="10" hidden="1">'Street Light Budget 2021'!$B$3</definedName>
    <definedName name="QB_ROW_19011" localSheetId="2" hidden="1">'Utilities Budget 2021'!$A$3</definedName>
    <definedName name="QB_ROW_190270" localSheetId="1" hidden="1">'General Fund Budget 2021'!$D$192</definedName>
    <definedName name="QB_ROW_19040" localSheetId="1" hidden="1">'General Fund Budget 2021'!#REF!</definedName>
    <definedName name="QB_ROW_191060" localSheetId="1" hidden="1">'General Fund Budget 2021'!$C$207</definedName>
    <definedName name="QB_ROW_191270" localSheetId="1" hidden="1">'General Fund Budget 2021'!$D$209</definedName>
    <definedName name="QB_ROW_191360" localSheetId="1" hidden="1">'General Fund Budget 2021'!$C$210</definedName>
    <definedName name="QB_ROW_192250" localSheetId="1" hidden="1">'General Fund Budget 2021'!$B$46</definedName>
    <definedName name="QB_ROW_193040" localSheetId="1" hidden="1">'General Fund Budget 2021'!#REF!</definedName>
    <definedName name="QB_ROW_19311" localSheetId="8" hidden="1">'Debt Service Budget 2021'!$B$17</definedName>
    <definedName name="QB_ROW_19311" localSheetId="4" hidden="1">'EMS Budget 2021'!$A$15</definedName>
    <definedName name="QB_ROW_19311" localSheetId="5" hidden="1">'Fire Dept Budget 2021'!$B$20</definedName>
    <definedName name="QB_ROW_19311" localSheetId="1" hidden="1">'General Fund Budget 2021'!#REF!</definedName>
    <definedName name="QB_ROW_19311" localSheetId="7" hidden="1">'Liquid Fuels Budget 2021'!$B$14</definedName>
    <definedName name="QB_ROW_19311" localSheetId="3" hidden="1">'Pension Budget 2021'!$A$20</definedName>
    <definedName name="QB_ROW_19311" localSheetId="9" hidden="1">'Recreation Budget 2021'!$A$18</definedName>
    <definedName name="QB_ROW_19311" localSheetId="11" hidden="1">'Shade Tree Budget 2021'!$B$21</definedName>
    <definedName name="QB_ROW_19311" localSheetId="6" hidden="1">'Street Improv Budget 2021'!$B$13</definedName>
    <definedName name="QB_ROW_19311" localSheetId="10" hidden="1">'Street Light Budget 2021'!$B$15</definedName>
    <definedName name="QB_ROW_19311" localSheetId="2" hidden="1">'Utilities Budget 2021'!$A$19</definedName>
    <definedName name="QB_ROW_193340" localSheetId="1" hidden="1">'General Fund Budget 2021'!#REF!</definedName>
    <definedName name="QB_ROW_19340" localSheetId="1" hidden="1">'General Fund Budget 2021'!#REF!</definedName>
    <definedName name="QB_ROW_197060" localSheetId="1" hidden="1">'General Fund Budget 2021'!$C$152</definedName>
    <definedName name="QB_ROW_197270" localSheetId="1" hidden="1">'General Fund Budget 2021'!$D$154</definedName>
    <definedName name="QB_ROW_197360" localSheetId="1" hidden="1">'General Fund Budget 2021'!$C$155</definedName>
    <definedName name="QB_ROW_198270" localSheetId="1" hidden="1">'General Fund Budget 2021'!$D$281</definedName>
    <definedName name="QB_ROW_199270" localSheetId="1" hidden="1">'General Fund Budget 2021'!$D$195</definedName>
    <definedName name="QB_ROW_20021" localSheetId="8" hidden="1">'Debt Service Budget 2021'!$C$4</definedName>
    <definedName name="QB_ROW_20021" localSheetId="4" hidden="1">'EMS Budget 2021'!$B$4</definedName>
    <definedName name="QB_ROW_20021" localSheetId="5" hidden="1">'Fire Dept Budget 2021'!$C$4</definedName>
    <definedName name="QB_ROW_20021" localSheetId="7" hidden="1">'Liquid Fuels Budget 2021'!$C$4</definedName>
    <definedName name="QB_ROW_20021" localSheetId="3" hidden="1">'Pension Budget 2021'!$B$4</definedName>
    <definedName name="QB_ROW_20021" localSheetId="9" hidden="1">'Recreation Budget 2021'!$B$4</definedName>
    <definedName name="QB_ROW_20021" localSheetId="6" hidden="1">'Street Improv Budget 2021'!$C$4</definedName>
    <definedName name="QB_ROW_20021" localSheetId="10" hidden="1">'Street Light Budget 2021'!$C$4</definedName>
    <definedName name="QB_ROW_20021" localSheetId="2" hidden="1">'Utilities Budget 2021'!$B$4</definedName>
    <definedName name="QB_ROW_20031" localSheetId="1" hidden="1">'General Fund Budget 2021'!$A$4</definedName>
    <definedName name="QB_ROW_20031" localSheetId="11" hidden="1">'Shade Tree Budget 2021'!$D$4</definedName>
    <definedName name="QB_ROW_202040" localSheetId="1" hidden="1">'General Fund Budget 2021'!#REF!</definedName>
    <definedName name="QB_ROW_202250" localSheetId="1" hidden="1">'General Fund Budget 2021'!$B$37</definedName>
    <definedName name="QB_ROW_202340" localSheetId="1" hidden="1">'General Fund Budget 2021'!#REF!</definedName>
    <definedName name="QB_ROW_20250" localSheetId="1" hidden="1">'General Fund Budget 2021'!$B$61</definedName>
    <definedName name="QB_ROW_20321" localSheetId="8" hidden="1">'Debt Service Budget 2021'!$C$9</definedName>
    <definedName name="QB_ROW_20321" localSheetId="4" hidden="1">'EMS Budget 2021'!$B$14</definedName>
    <definedName name="QB_ROW_20321" localSheetId="5" hidden="1">'Fire Dept Budget 2021'!$C$9</definedName>
    <definedName name="QB_ROW_20321" localSheetId="7" hidden="1">'Liquid Fuels Budget 2021'!$C$7</definedName>
    <definedName name="QB_ROW_20321" localSheetId="3" hidden="1">'Pension Budget 2021'!$B$19</definedName>
    <definedName name="QB_ROW_20321" localSheetId="9" hidden="1">'Recreation Budget 2021'!$B$10</definedName>
    <definedName name="QB_ROW_20321" localSheetId="6" hidden="1">'Street Improv Budget 2021'!$C$9</definedName>
    <definedName name="QB_ROW_20321" localSheetId="10" hidden="1">'Street Light Budget 2021'!$C$11</definedName>
    <definedName name="QB_ROW_20321" localSheetId="2" hidden="1">'Utilities Budget 2021'!$B$18</definedName>
    <definedName name="QB_ROW_20331" localSheetId="1" hidden="1">'General Fund Budget 2021'!$A$96</definedName>
    <definedName name="QB_ROW_20331" localSheetId="11" hidden="1">'Shade Tree Budget 2021'!$D$12</definedName>
    <definedName name="QB_ROW_204250" localSheetId="1" hidden="1">'General Fund Budget 2021'!$B$79</definedName>
    <definedName name="QB_ROW_208260" localSheetId="1" hidden="1">'General Fund Budget 2021'!$C$110</definedName>
    <definedName name="QB_ROW_209260" localSheetId="1" hidden="1">'General Fund Budget 2021'!$C$124</definedName>
    <definedName name="QB_ROW_21021" localSheetId="8" hidden="1">'Debt Service Budget 2021'!$C$10</definedName>
    <definedName name="QB_ROW_21021" localSheetId="4" hidden="1">'EMS Budget 2021'!#REF!</definedName>
    <definedName name="QB_ROW_21021" localSheetId="5" hidden="1">'Fire Dept Budget 2021'!$C$10</definedName>
    <definedName name="QB_ROW_21021" localSheetId="7" hidden="1">'Liquid Fuels Budget 2021'!$C$8</definedName>
    <definedName name="QB_ROW_21021" localSheetId="3" hidden="1">'Pension Budget 2021'!#REF!</definedName>
    <definedName name="QB_ROW_21021" localSheetId="9" hidden="1">'Recreation Budget 2021'!$B$11</definedName>
    <definedName name="QB_ROW_21021" localSheetId="6" hidden="1">'Street Improv Budget 2021'!$C$10</definedName>
    <definedName name="QB_ROW_21021" localSheetId="10" hidden="1">'Street Light Budget 2021'!$C$12</definedName>
    <definedName name="QB_ROW_21021" localSheetId="2" hidden="1">'Utilities Budget 2021'!#REF!</definedName>
    <definedName name="QB_ROW_21031" localSheetId="1" hidden="1">'General Fund Budget 2021'!$A$98</definedName>
    <definedName name="QB_ROW_21031" localSheetId="11" hidden="1">'Shade Tree Budget 2021'!$D$14</definedName>
    <definedName name="QB_ROW_213040" localSheetId="1" hidden="1">'General Fund Budget 2021'!#REF!</definedName>
    <definedName name="QB_ROW_21321" localSheetId="8" hidden="1">'Debt Service Budget 2021'!$C$16</definedName>
    <definedName name="QB_ROW_21321" localSheetId="4" hidden="1">'EMS Budget 2021'!#REF!</definedName>
    <definedName name="QB_ROW_21321" localSheetId="5" hidden="1">'Fire Dept Budget 2021'!$C$19</definedName>
    <definedName name="QB_ROW_21321" localSheetId="7" hidden="1">'Liquid Fuels Budget 2021'!$C$13</definedName>
    <definedName name="QB_ROW_21321" localSheetId="3" hidden="1">'Pension Budget 2021'!#REF!</definedName>
    <definedName name="QB_ROW_21321" localSheetId="9" hidden="1">'Recreation Budget 2021'!$B$17</definedName>
    <definedName name="QB_ROW_21321" localSheetId="6" hidden="1">'Street Improv Budget 2021'!$C$12</definedName>
    <definedName name="QB_ROW_21321" localSheetId="10" hidden="1">'Street Light Budget 2021'!$C$14</definedName>
    <definedName name="QB_ROW_21321" localSheetId="2" hidden="1">'Utilities Budget 2021'!#REF!</definedName>
    <definedName name="QB_ROW_21331" localSheetId="1" hidden="1">'General Fund Budget 2021'!$A$330</definedName>
    <definedName name="QB_ROW_21331" localSheetId="11" hidden="1">'Shade Tree Budget 2021'!$D$20</definedName>
    <definedName name="QB_ROW_213340" localSheetId="1" hidden="1">'General Fund Budget 2021'!#REF!</definedName>
    <definedName name="QB_ROW_214250" localSheetId="1" hidden="1">'General Fund Budget 2021'!$B$17</definedName>
    <definedName name="QB_ROW_218250" localSheetId="1" hidden="1">'General Fund Budget 2021'!$B$28</definedName>
    <definedName name="QB_ROW_22011" localSheetId="8" hidden="1">'Debt Service Budget 2021'!$B$18</definedName>
    <definedName name="QB_ROW_22011" localSheetId="4" hidden="1">'EMS Budget 2021'!#REF!</definedName>
    <definedName name="QB_ROW_22011" localSheetId="5" hidden="1">'Fire Dept Budget 2021'!$B$21</definedName>
    <definedName name="QB_ROW_22011" localSheetId="1" hidden="1">'General Fund Budget 2021'!#REF!</definedName>
    <definedName name="QB_ROW_22011" localSheetId="3" hidden="1">'Pension Budget 2021'!#REF!</definedName>
    <definedName name="QB_ROW_22011" localSheetId="6" hidden="1">'Street Improv Budget 2021'!$B$14</definedName>
    <definedName name="QB_ROW_22011" localSheetId="10" hidden="1">'Street Light Budget 2021'!$B$16</definedName>
    <definedName name="QB_ROW_22011" localSheetId="2" hidden="1">'Utilities Budget 2021'!#REF!</definedName>
    <definedName name="QB_ROW_220270" localSheetId="1" hidden="1">'General Fund Budget 2021'!$D$105</definedName>
    <definedName name="QB_ROW_221270" localSheetId="1" hidden="1">'General Fund Budget 2021'!$D$212</definedName>
    <definedName name="QB_ROW_22311" localSheetId="8" hidden="1">'Debt Service Budget 2021'!$B$22</definedName>
    <definedName name="QB_ROW_22311" localSheetId="4" hidden="1">'EMS Budget 2021'!#REF!</definedName>
    <definedName name="QB_ROW_22311" localSheetId="5" hidden="1">'Fire Dept Budget 2021'!$B$25</definedName>
    <definedName name="QB_ROW_22311" localSheetId="1" hidden="1">'General Fund Budget 2021'!#REF!</definedName>
    <definedName name="QB_ROW_22311" localSheetId="3" hidden="1">'Pension Budget 2021'!#REF!</definedName>
    <definedName name="QB_ROW_22311" localSheetId="6" hidden="1">'Street Improv Budget 2021'!$B$18</definedName>
    <definedName name="QB_ROW_22311" localSheetId="10" hidden="1">'Street Light Budget 2021'!$B$20</definedName>
    <definedName name="QB_ROW_22311" localSheetId="2" hidden="1">'Utilities Budget 2021'!#REF!</definedName>
    <definedName name="QB_ROW_225260" localSheetId="1" hidden="1">'General Fund Budget 2021'!$C$168</definedName>
    <definedName name="QB_ROW_228260" localSheetId="1" hidden="1">'General Fund Budget 2021'!$C$219</definedName>
    <definedName name="QB_ROW_23021" localSheetId="8" hidden="1">'Debt Service Budget 2021'!$C$19</definedName>
    <definedName name="QB_ROW_23021" localSheetId="4" hidden="1">'EMS Budget 2021'!#REF!</definedName>
    <definedName name="QB_ROW_23021" localSheetId="5" hidden="1">'Fire Dept Budget 2021'!$C$22</definedName>
    <definedName name="QB_ROW_23021" localSheetId="3" hidden="1">'Pension Budget 2021'!#REF!</definedName>
    <definedName name="QB_ROW_23021" localSheetId="10" hidden="1">'Street Light Budget 2021'!$C$17</definedName>
    <definedName name="QB_ROW_23021" localSheetId="2" hidden="1">'Utilities Budget 2021'!#REF!</definedName>
    <definedName name="QB_ROW_232250" localSheetId="1" hidden="1">'General Fund Budget 2021'!$B$77</definedName>
    <definedName name="QB_ROW_23321" localSheetId="8" hidden="1">'Debt Service Budget 2021'!$C$21</definedName>
    <definedName name="QB_ROW_23321" localSheetId="4" hidden="1">'EMS Budget 2021'!#REF!</definedName>
    <definedName name="QB_ROW_23321" localSheetId="5" hidden="1">'Fire Dept Budget 2021'!$C$24</definedName>
    <definedName name="QB_ROW_23321" localSheetId="3" hidden="1">'Pension Budget 2021'!#REF!</definedName>
    <definedName name="QB_ROW_23321" localSheetId="10" hidden="1">'Street Light Budget 2021'!$C$19</definedName>
    <definedName name="QB_ROW_23321" localSheetId="2" hidden="1">'Utilities Budget 2021'!#REF!</definedName>
    <definedName name="QB_ROW_23350" localSheetId="1" hidden="1">'General Fund Budget 2021'!$B$249</definedName>
    <definedName name="QB_ROW_234250" localSheetId="1" hidden="1">'General Fund Budget 2021'!$B$41</definedName>
    <definedName name="QB_ROW_240070" localSheetId="1" hidden="1">'General Fund Budget 2021'!$D$176</definedName>
    <definedName name="QB_ROW_24021" localSheetId="1" hidden="1">'General Fund Budget 2021'!#REF!</definedName>
    <definedName name="QB_ROW_24021" localSheetId="6" hidden="1">'Street Improv Budget 2021'!$C$15</definedName>
    <definedName name="QB_ROW_240370" localSheetId="1" hidden="1">'General Fund Budget 2021'!$D$181</definedName>
    <definedName name="QB_ROW_24050" localSheetId="1" hidden="1">'General Fund Budget 2021'!$B$266</definedName>
    <definedName name="QB_ROW_242270" localSheetId="1" hidden="1">'General Fund Budget 2021'!$D$203</definedName>
    <definedName name="QB_ROW_24321" localSheetId="1" hidden="1">'General Fund Budget 2021'!#REF!</definedName>
    <definedName name="QB_ROW_24321" localSheetId="6" hidden="1">'Street Improv Budget 2021'!$C$17</definedName>
    <definedName name="QB_ROW_24350" localSheetId="1" hidden="1">'General Fund Budget 2021'!$B$296</definedName>
    <definedName name="QB_ROW_254260" localSheetId="1" hidden="1">'General Fund Budget 2021'!$C$130</definedName>
    <definedName name="QB_ROW_257270" localSheetId="1" hidden="1">'General Fund Budget 2021'!$D$299</definedName>
    <definedName name="QB_ROW_258260" localSheetId="1" hidden="1">'General Fund Budget 2021'!$C$215</definedName>
    <definedName name="QB_ROW_260250" localSheetId="1" hidden="1">'General Fund Budget 2021'!#REF!</definedName>
    <definedName name="QB_ROW_264240" localSheetId="1" hidden="1">'General Fund Budget 2021'!#REF!</definedName>
    <definedName name="QB_ROW_269060" localSheetId="1" hidden="1">'General Fund Budget 2021'!#REF!</definedName>
    <definedName name="QB_ROW_269360" localSheetId="1" hidden="1">'General Fund Budget 2021'!#REF!</definedName>
    <definedName name="QB_ROW_27260" localSheetId="1" hidden="1">'General Fund Budget 2021'!$C$200</definedName>
    <definedName name="QB_ROW_277340" localSheetId="1" hidden="1">'General Fund Budget 2021'!#REF!</definedName>
    <definedName name="QB_ROW_28050" localSheetId="1" hidden="1">'General Fund Budget 2021'!$B$145</definedName>
    <definedName name="QB_ROW_28350" localSheetId="1" hidden="1">'General Fund Budget 2021'!$B$158</definedName>
    <definedName name="QB_ROW_29260" localSheetId="1" hidden="1">'General Fund Budget 2021'!$C$149</definedName>
    <definedName name="QB_ROW_30050" localSheetId="1" hidden="1">'General Fund Budget 2021'!$B$134</definedName>
    <definedName name="QB_ROW_303250" localSheetId="1" hidden="1">'General Fund Budget 2021'!$B$327</definedName>
    <definedName name="QB_ROW_30350" localSheetId="1" hidden="1">'General Fund Budget 2021'!$B$139</definedName>
    <definedName name="QB_ROW_3040" localSheetId="1" hidden="1">'General Fund Budget 2021'!#REF!</definedName>
    <definedName name="QB_ROW_31260" localSheetId="1" hidden="1">'General Fund Budget 2021'!$C$137</definedName>
    <definedName name="QB_ROW_3230" localSheetId="6" hidden="1">'Street Improv Budget 2021'!$D$16</definedName>
    <definedName name="QB_ROW_33050" localSheetId="1" hidden="1">'General Fund Budget 2021'!$B$174</definedName>
    <definedName name="QB_ROW_33350" localSheetId="1" hidden="1">'General Fund Budget 2021'!$B$221</definedName>
    <definedName name="QB_ROW_3340" localSheetId="1" hidden="1">'General Fund Budget 2021'!#REF!</definedName>
    <definedName name="QB_ROW_34060" localSheetId="1" hidden="1">'General Fund Budget 2021'!$C$191</definedName>
    <definedName name="QB_ROW_34270" localSheetId="1" hidden="1">'General Fund Budget 2021'!$D$198</definedName>
    <definedName name="QB_ROW_34360" localSheetId="1" hidden="1">'General Fund Budget 2021'!$C$199</definedName>
    <definedName name="QB_ROW_35060" localSheetId="1" hidden="1">'General Fund Budget 2021'!$C$175</definedName>
    <definedName name="QB_ROW_35360" localSheetId="1" hidden="1">'General Fund Budget 2021'!$C$182</definedName>
    <definedName name="QB_ROW_360250" localSheetId="1" hidden="1">'General Fund Budget 2021'!$B$80</definedName>
    <definedName name="QB_ROW_362270" localSheetId="1" hidden="1">'General Fund Budget 2021'!#REF!</definedName>
    <definedName name="QB_ROW_363270" localSheetId="1" hidden="1">'General Fund Budget 2021'!#REF!</definedName>
    <definedName name="QB_ROW_368270" localSheetId="1" hidden="1">'General Fund Budget 2021'!$D$106</definedName>
    <definedName name="QB_ROW_369270" localSheetId="1" hidden="1">'General Fund Budget 2021'!$D$107</definedName>
    <definedName name="QB_ROW_370260" localSheetId="1" hidden="1">'General Fund Budget 2021'!$C$111</definedName>
    <definedName name="QB_ROW_371270" localSheetId="1" hidden="1">'General Fund Budget 2021'!$D$153</definedName>
    <definedName name="QB_ROW_373060" localSheetId="1" hidden="1">'General Fund Budget 2021'!$C$201</definedName>
    <definedName name="QB_ROW_373270" localSheetId="1" hidden="1">'General Fund Budget 2021'!$D$204</definedName>
    <definedName name="QB_ROW_373360" localSheetId="1" hidden="1">'General Fund Budget 2021'!$C$205</definedName>
    <definedName name="QB_ROW_374360" localSheetId="1" hidden="1">'General Fund Budget 2021'!$C$188</definedName>
    <definedName name="QB_ROW_375280" localSheetId="1" hidden="1">'General Fund Budget 2021'!$E$178</definedName>
    <definedName name="QB_ROW_377260" localSheetId="1" hidden="1">'General Fund Budget 2021'!$C$206</definedName>
    <definedName name="QB_ROW_378270" localSheetId="1" hidden="1">'General Fund Budget 2021'!$D$282</definedName>
    <definedName name="QB_ROW_383270" localSheetId="1" hidden="1">'General Fund Budget 2021'!$D$269</definedName>
    <definedName name="QB_ROW_39030" localSheetId="8" hidden="1">'Debt Service Budget 2021'!$D$5</definedName>
    <definedName name="QB_ROW_39030" localSheetId="4" hidden="1">'EMS Budget 2021'!$C$12</definedName>
    <definedName name="QB_ROW_39030" localSheetId="5" hidden="1">'Fire Dept Budget 2021'!$D$5</definedName>
    <definedName name="QB_ROW_39030" localSheetId="3" hidden="1">'Pension Budget 2021'!$C$16</definedName>
    <definedName name="QB_ROW_39030" localSheetId="6" hidden="1">'Street Improv Budget 2021'!$D$5</definedName>
    <definedName name="QB_ROW_39030" localSheetId="10" hidden="1">'Street Light Budget 2021'!$D$5</definedName>
    <definedName name="QB_ROW_39030" localSheetId="2" hidden="1">'Utilities Budget 2021'!$C$12</definedName>
    <definedName name="QB_ROW_39230" localSheetId="7" hidden="1">'Liquid Fuels Budget 2021'!$D$5</definedName>
    <definedName name="QB_ROW_39270" localSheetId="1" hidden="1">'General Fund Budget 2021'!$D$268</definedName>
    <definedName name="QB_ROW_39330" localSheetId="8" hidden="1">'Debt Service Budget 2021'!$D$8</definedName>
    <definedName name="QB_ROW_39330" localSheetId="4" hidden="1">'EMS Budget 2021'!$C$13</definedName>
    <definedName name="QB_ROW_39330" localSheetId="5" hidden="1">'Fire Dept Budget 2021'!$D$8</definedName>
    <definedName name="QB_ROW_39330" localSheetId="3" hidden="1">'Pension Budget 2021'!$C$18</definedName>
    <definedName name="QB_ROW_39330" localSheetId="6" hidden="1">'Street Improv Budget 2021'!$D$8</definedName>
    <definedName name="QB_ROW_39330" localSheetId="10" hidden="1">'Street Light Budget 2021'!$D$10</definedName>
    <definedName name="QB_ROW_39330" localSheetId="2" hidden="1">'Utilities Budget 2021'!$C$17</definedName>
    <definedName name="QB_ROW_40040" localSheetId="11" hidden="1">'Shade Tree Budget 2021'!$E$15</definedName>
    <definedName name="QB_ROW_40040" localSheetId="10" hidden="1">'Street Light Budget 2021'!$E$6</definedName>
    <definedName name="QB_ROW_40230" localSheetId="7" hidden="1">'Liquid Fuels Budget 2021'!$D$6</definedName>
    <definedName name="QB_ROW_40240" localSheetId="8" hidden="1">'Debt Service Budget 2021'!$E$6</definedName>
    <definedName name="QB_ROW_40240" localSheetId="4" hidden="1">'EMS Budget 2021'!#REF!</definedName>
    <definedName name="QB_ROW_40240" localSheetId="5" hidden="1">'Fire Dept Budget 2021'!$E$6</definedName>
    <definedName name="QB_ROW_40240" localSheetId="3" hidden="1">'Pension Budget 2021'!$D$17</definedName>
    <definedName name="QB_ROW_40240" localSheetId="6" hidden="1">'Street Improv Budget 2021'!$E$6</definedName>
    <definedName name="QB_ROW_40240" localSheetId="2" hidden="1">'Utilities Budget 2021'!$D$13</definedName>
    <definedName name="QB_ROW_40250" localSheetId="10" hidden="1">'Street Light Budget 2021'!$F$8</definedName>
    <definedName name="QB_ROW_40260" localSheetId="1" hidden="1">'General Fund Budget 2021'!$C$146</definedName>
    <definedName name="QB_ROW_40340" localSheetId="11" hidden="1">'Shade Tree Budget 2021'!$E$19</definedName>
    <definedName name="QB_ROW_40340" localSheetId="10" hidden="1">'Street Light Budget 2021'!$E$9</definedName>
    <definedName name="QB_ROW_404260" localSheetId="1" hidden="1">'General Fund Budget 2021'!$C$226</definedName>
    <definedName name="QB_ROW_41050" localSheetId="11" hidden="1">'Shade Tree Budget 2021'!$F$16</definedName>
    <definedName name="QB_ROW_41230" localSheetId="7" hidden="1">'Liquid Fuels Budget 2021'!$D$11</definedName>
    <definedName name="QB_ROW_41250" localSheetId="1" hidden="1">'General Fund Budget 2021'!$B$66</definedName>
    <definedName name="QB_ROW_41330" localSheetId="10" hidden="1">'Street Light Budget 2021'!$D$13</definedName>
    <definedName name="QB_ROW_41350" localSheetId="11" hidden="1">'Shade Tree Budget 2021'!$F$18</definedName>
    <definedName name="QB_ROW_414260" localSheetId="1" hidden="1">'General Fund Budget 2021'!$C$225</definedName>
    <definedName name="QB_ROW_42030" localSheetId="4" hidden="1">'EMS Budget 2021'!#REF!</definedName>
    <definedName name="QB_ROW_42030" localSheetId="5" hidden="1">'Fire Dept Budget 2021'!$D$11</definedName>
    <definedName name="QB_ROW_42030" localSheetId="3" hidden="1">'Pension Budget 2021'!#REF!</definedName>
    <definedName name="QB_ROW_42030" localSheetId="2" hidden="1">'Utilities Budget 2021'!#REF!</definedName>
    <definedName name="QB_ROW_42240" localSheetId="6" hidden="1">'Street Improv Budget 2021'!$E$7</definedName>
    <definedName name="QB_ROW_42250" localSheetId="10" hidden="1">'Street Light Budget 2021'!$F$7</definedName>
    <definedName name="QB_ROW_42330" localSheetId="4" hidden="1">'EMS Budget 2021'!#REF!</definedName>
    <definedName name="QB_ROW_42330" localSheetId="5" hidden="1">'Fire Dept Budget 2021'!$D$14</definedName>
    <definedName name="QB_ROW_42330" localSheetId="7" hidden="1">'Liquid Fuels Budget 2021'!$D$10</definedName>
    <definedName name="QB_ROW_42330" localSheetId="3" hidden="1">'Pension Budget 2021'!#REF!</definedName>
    <definedName name="QB_ROW_42330" localSheetId="2" hidden="1">'Utilities Budget 2021'!#REF!</definedName>
    <definedName name="QB_ROW_4250" localSheetId="1" hidden="1">'General Fund Budget 2021'!$B$11</definedName>
    <definedName name="QB_ROW_427260" localSheetId="1" hidden="1">'General Fund Budget 2021'!$C$115</definedName>
    <definedName name="QB_ROW_43030" localSheetId="8" hidden="1">'Debt Service Budget 2021'!$D$13</definedName>
    <definedName name="QB_ROW_43330" localSheetId="8" hidden="1">'Debt Service Budget 2021'!$D$15</definedName>
    <definedName name="QB_ROW_43360" localSheetId="1" hidden="1">'General Fund Budget 2021'!$C$183</definedName>
    <definedName name="QB_ROW_44050" localSheetId="1" hidden="1">'General Fund Budget 2021'!$B$228</definedName>
    <definedName name="QB_ROW_443260" localSheetId="1" hidden="1">'General Fund Budget 2021'!$C$132</definedName>
    <definedName name="QB_ROW_44350" localSheetId="1" hidden="1">'General Fund Budget 2021'!$B$240</definedName>
    <definedName name="QB_ROW_45260" localSheetId="1" hidden="1">'General Fund Budget 2021'!$C$229</definedName>
    <definedName name="QB_ROW_453250" localSheetId="1" hidden="1">'General Fund Budget 2021'!$B$29</definedName>
    <definedName name="QB_ROW_455270" localSheetId="1" hidden="1">'General Fund Budget 2021'!$D$217</definedName>
    <definedName name="QB_ROW_461270" localSheetId="1" hidden="1">'General Fund Budget 2021'!$D$196</definedName>
    <definedName name="QB_ROW_46240" localSheetId="4" hidden="1">'EMS Budget 2021'!#REF!</definedName>
    <definedName name="QB_ROW_46240" localSheetId="5" hidden="1">'Fire Dept Budget 2021'!$E$7</definedName>
    <definedName name="QB_ROW_46240" localSheetId="3" hidden="1">'Pension Budget 2021'!#REF!</definedName>
    <definedName name="QB_ROW_46240" localSheetId="2" hidden="1">'Utilities Budget 2021'!$D$14</definedName>
    <definedName name="QB_ROW_46260" localSheetId="1" hidden="1">'General Fund Budget 2021'!$C$135</definedName>
    <definedName name="QB_ROW_467250" localSheetId="1" hidden="1">'General Fund Budget 2021'!$B$315</definedName>
    <definedName name="QB_ROW_468050" localSheetId="1" hidden="1">'General Fund Budget 2021'!$B$319</definedName>
    <definedName name="QB_ROW_468350" localSheetId="1" hidden="1">'General Fund Budget 2021'!$B$321</definedName>
    <definedName name="QB_ROW_469260" localSheetId="1" hidden="1">'General Fund Budget 2021'!$C$320</definedName>
    <definedName name="QB_ROW_47050" localSheetId="1" hidden="1">'General Fund Budget 2021'!$B$122</definedName>
    <definedName name="QB_ROW_472260" localSheetId="1" hidden="1">'General Fund Budget 2021'!$C$164</definedName>
    <definedName name="QB_ROW_47260" localSheetId="11" hidden="1">'Shade Tree Budget 2021'!$G$17</definedName>
    <definedName name="QB_ROW_47350" localSheetId="1" hidden="1">'General Fund Budget 2021'!$B$133</definedName>
    <definedName name="QB_ROW_476250" localSheetId="1" hidden="1">'General Fund Budget 2021'!$B$24</definedName>
    <definedName name="QB_ROW_48260" localSheetId="1" hidden="1">'General Fund Budget 2021'!$C$123</definedName>
    <definedName name="QB_ROW_49240" localSheetId="4" hidden="1">'EMS Budget 2021'!#REF!</definedName>
    <definedName name="QB_ROW_49240" localSheetId="5" hidden="1">'Fire Dept Budget 2021'!$E$16</definedName>
    <definedName name="QB_ROW_49240" localSheetId="3" hidden="1">'Pension Budget 2021'!#REF!</definedName>
    <definedName name="QB_ROW_49240" localSheetId="2" hidden="1">'Utilities Budget 2021'!#REF!</definedName>
    <definedName name="QB_ROW_49250" localSheetId="1" hidden="1">'General Fund Budget 2021'!#REF!</definedName>
    <definedName name="QB_ROW_50240" localSheetId="4" hidden="1">'EMS Budget 2021'!#REF!</definedName>
    <definedName name="QB_ROW_50240" localSheetId="5" hidden="1">'Fire Dept Budget 2021'!$E$13</definedName>
    <definedName name="QB_ROW_50240" localSheetId="3" hidden="1">'Pension Budget 2021'!#REF!</definedName>
    <definedName name="QB_ROW_50240" localSheetId="2" hidden="1">'Utilities Budget 2021'!#REF!</definedName>
    <definedName name="QB_ROW_5040" localSheetId="1" hidden="1">'General Fund Budget 2021'!#REF!</definedName>
    <definedName name="QB_ROW_512250" localSheetId="1" hidden="1">'General Fund Budget 2021'!$B$53</definedName>
    <definedName name="QB_ROW_51270" localSheetId="1" hidden="1">'General Fund Budget 2021'!$D$208</definedName>
    <definedName name="QB_ROW_514250" localSheetId="1" hidden="1">'General Fund Budget 2021'!$B$47</definedName>
    <definedName name="QB_ROW_517050" localSheetId="1" hidden="1">'General Fund Budget 2021'!$B$255</definedName>
    <definedName name="QB_ROW_517350" localSheetId="1" hidden="1">'General Fund Budget 2021'!$B$259</definedName>
    <definedName name="QB_ROW_522060" localSheetId="1" hidden="1">'General Fund Budget 2021'!$C$116</definedName>
    <definedName name="QB_ROW_522270" localSheetId="1" hidden="1">'General Fund Budget 2021'!$D$119</definedName>
    <definedName name="QB_ROW_522360" localSheetId="1" hidden="1">'General Fund Budget 2021'!$C$120</definedName>
    <definedName name="QB_ROW_52260" localSheetId="1" hidden="1">'General Fund Budget 2021'!$C$156</definedName>
    <definedName name="QB_ROW_530250" localSheetId="1" hidden="1">'General Fund Budget 2021'!$B$81</definedName>
    <definedName name="QB_ROW_53260" localSheetId="1" hidden="1">'General Fund Budget 2021'!$C$125</definedName>
    <definedName name="QB_ROW_5340" localSheetId="1" hidden="1">'General Fund Budget 2021'!#REF!</definedName>
    <definedName name="QB_ROW_534260" localSheetId="1" hidden="1">'General Fund Budget 2021'!$C$102</definedName>
    <definedName name="QB_ROW_54050" localSheetId="1" hidden="1">'General Fund Budget 2021'!$B$162</definedName>
    <definedName name="QB_ROW_54350" localSheetId="1" hidden="1">'General Fund Budget 2021'!$B$170</definedName>
    <definedName name="QB_ROW_55040" localSheetId="11" hidden="1">'Shade Tree Budget 2021'!$E$5</definedName>
    <definedName name="QB_ROW_55340" localSheetId="11" hidden="1">'Shade Tree Budget 2021'!$E$8</definedName>
    <definedName name="QB_ROW_557240" localSheetId="1" hidden="1">'General Fund Budget 2021'!#REF!</definedName>
    <definedName name="QB_ROW_561260" localSheetId="1" hidden="1">'General Fund Budget 2021'!$C$138</definedName>
    <definedName name="QB_ROW_562270" localSheetId="1" hidden="1">'General Fund Budget 2021'!$D$233</definedName>
    <definedName name="QB_ROW_56250" localSheetId="11" hidden="1">'Shade Tree Budget 2021'!$F$6</definedName>
    <definedName name="QB_ROW_564250" localSheetId="1" hidden="1">'General Fund Budget 2021'!$B$76</definedName>
    <definedName name="QB_ROW_57030" localSheetId="9" hidden="1">'Recreation Budget 2021'!$C$12</definedName>
    <definedName name="QB_ROW_57250" localSheetId="11" hidden="1">'Shade Tree Budget 2021'!$F$7</definedName>
    <definedName name="QB_ROW_57330" localSheetId="9" hidden="1">'Recreation Budget 2021'!$C$16</definedName>
    <definedName name="QB_ROW_574270" localSheetId="1" hidden="1">'General Fund Budget 2021'!$D$287</definedName>
    <definedName name="QB_ROW_58240" localSheetId="9" hidden="1">'Recreation Budget 2021'!$D$14</definedName>
    <definedName name="QB_ROW_58280" localSheetId="1" hidden="1">'General Fund Budget 2021'!$E$177</definedName>
    <definedName name="QB_ROW_591250" localSheetId="1" hidden="1">'General Fund Budget 2021'!#REF!</definedName>
    <definedName name="QB_ROW_60230" localSheetId="10" hidden="1">'Street Light Budget 2021'!$D$18</definedName>
    <definedName name="QB_ROW_62250" localSheetId="1" hidden="1">'General Fund Budget 2021'!$B$50</definedName>
    <definedName name="QB_ROW_623250" localSheetId="1" hidden="1">'General Fund Budget 2021'!$B$55</definedName>
    <definedName name="QB_ROW_63240" localSheetId="4" hidden="1">'EMS Budget 2021'!#REF!</definedName>
    <definedName name="QB_ROW_63240" localSheetId="5" hidden="1">'Fire Dept Budget 2021'!$E$17</definedName>
    <definedName name="QB_ROW_63240" localSheetId="3" hidden="1">'Pension Budget 2021'!#REF!</definedName>
    <definedName name="QB_ROW_63240" localSheetId="2" hidden="1">'Utilities Budget 2021'!#REF!</definedName>
    <definedName name="QB_ROW_63350" localSheetId="1" hidden="1">'General Fund Budget 2021'!$B$48</definedName>
    <definedName name="QB_ROW_6350" localSheetId="1" hidden="1">'General Fund Budget 2021'!$B$32</definedName>
    <definedName name="QB_ROW_638060" localSheetId="1" hidden="1">'General Fund Budget 2021'!$C$104</definedName>
    <definedName name="QB_ROW_638270" localSheetId="1" hidden="1">'General Fund Budget 2021'!#REF!</definedName>
    <definedName name="QB_ROW_638360" localSheetId="1" hidden="1">'General Fund Budget 2021'!$C$108</definedName>
    <definedName name="QB_ROW_64040" localSheetId="1" hidden="1">'General Fund Budget 2021'!#REF!</definedName>
    <definedName name="QB_ROW_64340" localSheetId="1" hidden="1">'General Fund Budget 2021'!#REF!</definedName>
    <definedName name="QB_ROW_646250" localSheetId="1" hidden="1">'General Fund Budget 2021'!$B$54</definedName>
    <definedName name="QB_ROW_683260" localSheetId="1" hidden="1">'General Fund Budget 2021'!$C$252</definedName>
    <definedName name="QB_ROW_68330" localSheetId="6" hidden="1">'Street Improv Budget 2021'!$D$11</definedName>
    <definedName name="QB_ROW_684260" localSheetId="1" hidden="1">'General Fund Budget 2021'!$C$251</definedName>
    <definedName name="QB_ROW_690260" localSheetId="1" hidden="1">'General Fund Budget 2021'!$C$257</definedName>
    <definedName name="QB_ROW_69240" localSheetId="4" hidden="1">'EMS Budget 2021'!#REF!</definedName>
    <definedName name="QB_ROW_69240" localSheetId="5" hidden="1">'Fire Dept Budget 2021'!$E$12</definedName>
    <definedName name="QB_ROW_69240" localSheetId="3" hidden="1">'Pension Budget 2021'!#REF!</definedName>
    <definedName name="QB_ROW_69240" localSheetId="2" hidden="1">'Utilities Budget 2021'!#REF!</definedName>
    <definedName name="QB_ROW_694260" localSheetId="1" hidden="1">'General Fund Budget 2021'!$C$256</definedName>
    <definedName name="QB_ROW_70270" localSheetId="1" hidden="1">'General Fund Budget 2021'!$D$280</definedName>
    <definedName name="QB_ROW_71230" localSheetId="4" hidden="1">'EMS Budget 2021'!#REF!</definedName>
    <definedName name="QB_ROW_71230" localSheetId="5" hidden="1">'Fire Dept Budget 2021'!$D$23</definedName>
    <definedName name="QB_ROW_71230" localSheetId="3" hidden="1">'Pension Budget 2021'!#REF!</definedName>
    <definedName name="QB_ROW_71230" localSheetId="2" hidden="1">'Utilities Budget 2021'!#REF!</definedName>
    <definedName name="QB_ROW_72030" localSheetId="9" hidden="1">'Recreation Budget 2021'!$C$5</definedName>
    <definedName name="QB_ROW_72330" localSheetId="9" hidden="1">'Recreation Budget 2021'!$C$8</definedName>
    <definedName name="QB_ROW_727260" localSheetId="1" hidden="1">'General Fund Budget 2021'!$C$131</definedName>
    <definedName name="QB_ROW_728260" localSheetId="1" hidden="1">'General Fund Budget 2021'!$C$128</definedName>
    <definedName name="QB_ROW_730040" localSheetId="1" hidden="1">'General Fund Budget 2021'!#REF!</definedName>
    <definedName name="QB_ROW_730340" localSheetId="1" hidden="1">'General Fund Budget 2021'!#REF!</definedName>
    <definedName name="QB_ROW_73260" localSheetId="1" hidden="1">'General Fund Budget 2021'!$C$148</definedName>
    <definedName name="QB_ROW_735060" localSheetId="1" hidden="1">'General Fund Budget 2021'!$C$216</definedName>
    <definedName name="QB_ROW_735360" localSheetId="1" hidden="1">'General Fund Budget 2021'!$C$218</definedName>
    <definedName name="QB_ROW_737060" localSheetId="1" hidden="1">'General Fund Budget 2021'!$C$232</definedName>
    <definedName name="QB_ROW_737270" localSheetId="1" hidden="1">'General Fund Budget 2021'!$D$234</definedName>
    <definedName name="QB_ROW_737360" localSheetId="1" hidden="1">'General Fund Budget 2021'!$C$235</definedName>
    <definedName name="QB_ROW_739050" localSheetId="1" hidden="1">'General Fund Budget 2021'!$B$250</definedName>
    <definedName name="QB_ROW_739260" localSheetId="1" hidden="1">'General Fund Budget 2021'!$C$253</definedName>
    <definedName name="QB_ROW_739350" localSheetId="1" hidden="1">'General Fund Budget 2021'!$B$254</definedName>
    <definedName name="QB_ROW_740040" localSheetId="1" hidden="1">'General Fund Budget 2021'!#REF!</definedName>
    <definedName name="QB_ROW_740340" localSheetId="1" hidden="1">'General Fund Budget 2021'!#REF!</definedName>
    <definedName name="QB_ROW_741060" localSheetId="1" hidden="1">'General Fund Budget 2021'!$C$267</definedName>
    <definedName name="QB_ROW_741360" localSheetId="1" hidden="1">'General Fund Budget 2021'!$C$276</definedName>
    <definedName name="QB_ROW_742070" localSheetId="1" hidden="1">'General Fund Budget 2021'!$D$271</definedName>
    <definedName name="QB_ROW_742280" localSheetId="1" hidden="1">'General Fund Budget 2021'!$E$273</definedName>
    <definedName name="QB_ROW_742370" localSheetId="1" hidden="1">'General Fund Budget 2021'!$D$275</definedName>
    <definedName name="QB_ROW_74240" localSheetId="9" hidden="1">'Recreation Budget 2021'!$D$7</definedName>
    <definedName name="QB_ROW_74260" localSheetId="1" hidden="1">'General Fund Budget 2021'!$C$165</definedName>
    <definedName name="QB_ROW_743060" localSheetId="1" hidden="1">'General Fund Budget 2021'!$C$279</definedName>
    <definedName name="QB_ROW_743360" localSheetId="1" hidden="1">'General Fund Budget 2021'!$C$285</definedName>
    <definedName name="QB_ROW_744060" localSheetId="1" hidden="1">'General Fund Budget 2021'!$C$286</definedName>
    <definedName name="QB_ROW_744270" localSheetId="1" hidden="1">'General Fund Budget 2021'!$D$289</definedName>
    <definedName name="QB_ROW_744360" localSheetId="1" hidden="1">'General Fund Budget 2021'!$C$290</definedName>
    <definedName name="QB_ROW_748060" localSheetId="1" hidden="1">'General Fund Budget 2021'!$C$298</definedName>
    <definedName name="QB_ROW_748270" localSheetId="1" hidden="1">'General Fund Budget 2021'!$D$300</definedName>
    <definedName name="QB_ROW_748360" localSheetId="1" hidden="1">'General Fund Budget 2021'!$C$301</definedName>
    <definedName name="QB_ROW_749270" localSheetId="1" hidden="1">'General Fund Budget 2021'!$D$283</definedName>
    <definedName name="QB_ROW_75250" localSheetId="1" hidden="1">'General Fund Budget 2021'!$B$318</definedName>
    <definedName name="QB_ROW_753040" localSheetId="1" hidden="1">'General Fund Budget 2021'!#REF!</definedName>
    <definedName name="QB_ROW_753340" localSheetId="1" hidden="1">'General Fund Budget 2021'!#REF!</definedName>
    <definedName name="QB_ROW_754040" localSheetId="1" hidden="1">'General Fund Budget 2021'!#REF!</definedName>
    <definedName name="QB_ROW_754340" localSheetId="1" hidden="1">'General Fund Budget 2021'!#REF!</definedName>
    <definedName name="QB_ROW_757040" localSheetId="1" hidden="1">'General Fund Budget 2021'!#REF!</definedName>
    <definedName name="QB_ROW_757340" localSheetId="1" hidden="1">'General Fund Budget 2021'!#REF!</definedName>
    <definedName name="QB_ROW_758050" localSheetId="1" hidden="1">'General Fund Budget 2021'!$B$90</definedName>
    <definedName name="QB_ROW_758350" localSheetId="1" hidden="1">'General Fund Budget 2021'!#REF!</definedName>
    <definedName name="QB_ROW_762250" localSheetId="1" hidden="1">'General Fund Budget 2021'!$B$51</definedName>
    <definedName name="QB_ROW_76260" localSheetId="1" hidden="1">'General Fund Budget 2021'!$C$157</definedName>
    <definedName name="QB_ROW_763250" localSheetId="1" hidden="1">'General Fund Budget 2021'!$B$49</definedName>
    <definedName name="QB_ROW_770050" localSheetId="1" hidden="1">'General Fund Budget 2021'!$B$305</definedName>
    <definedName name="QB_ROW_770260" localSheetId="1" hidden="1">'General Fund Budget 2021'!$C$307</definedName>
    <definedName name="QB_ROW_770350" localSheetId="1" hidden="1">'General Fund Budget 2021'!$B$308</definedName>
    <definedName name="QB_ROW_771260" localSheetId="1" hidden="1">'General Fund Budget 2021'!$C$306</definedName>
    <definedName name="QB_ROW_77270" localSheetId="1" hidden="1">'General Fund Budget 2021'!$D$202</definedName>
    <definedName name="QB_ROW_78050" localSheetId="1" hidden="1">'General Fund Budget 2021'!$B$140</definedName>
    <definedName name="QB_ROW_782350" localSheetId="1" hidden="1">'General Fund Budget 2021'!$B$84</definedName>
    <definedName name="QB_ROW_78350" localSheetId="1" hidden="1">'General Fund Budget 2021'!$B$144</definedName>
    <definedName name="QB_ROW_792260" localSheetId="1" hidden="1">'General Fund Budget 2021'!$C$237</definedName>
    <definedName name="QB_ROW_79360" localSheetId="1" hidden="1">'General Fund Budget 2021'!$C$142</definedName>
    <definedName name="QB_ROW_795260" localSheetId="1" hidden="1">'General Fund Budget 2021'!$C$169</definedName>
    <definedName name="QB_ROW_80040" localSheetId="1" hidden="1">'General Fund Budget 2021'!#REF!</definedName>
    <definedName name="QB_ROW_802250" localSheetId="1" hidden="1">'General Fund Budget 2021'!$B$45</definedName>
    <definedName name="QB_ROW_80340" localSheetId="1" hidden="1">'General Fund Budget 2021'!#REF!</definedName>
    <definedName name="QB_ROW_804260" localSheetId="1" hidden="1">'General Fund Budget 2021'!$C$277</definedName>
    <definedName name="QB_ROW_807230" localSheetId="1" hidden="1">'General Fund Budget 2021'!$A$338</definedName>
    <definedName name="QB_ROW_812250" localSheetId="1" hidden="1">'General Fund Budget 2021'!#REF!</definedName>
    <definedName name="QB_ROW_819040" localSheetId="1" hidden="1">'General Fund Budget 2021'!#REF!</definedName>
    <definedName name="QB_ROW_819340" localSheetId="1" hidden="1">'General Fund Budget 2021'!#REF!</definedName>
    <definedName name="QB_ROW_821250" localSheetId="1" hidden="1">'General Fund Budget 2021'!$B$71</definedName>
    <definedName name="QB_ROW_82240" localSheetId="8" hidden="1">'Debt Service Budget 2021'!$E$7</definedName>
    <definedName name="QB_ROW_82260" localSheetId="1" hidden="1">'General Fund Budget 2021'!$C$163</definedName>
    <definedName name="QB_ROW_8250" localSheetId="1" hidden="1">'General Fund Budget 2021'!$B$52</definedName>
    <definedName name="QB_ROW_829250" localSheetId="1" hidden="1">'General Fund Budget 2021'!$B$63</definedName>
    <definedName name="QB_ROW_840250" localSheetId="1" hidden="1">'General Fund Budget 2021'!$B$36</definedName>
    <definedName name="QB_ROW_84260" localSheetId="1" hidden="1">'General Fund Budget 2021'!$C$151</definedName>
    <definedName name="QB_ROW_848260" localSheetId="1" hidden="1">'General Fund Budget 2021'!$C$302</definedName>
    <definedName name="QB_ROW_850270" localSheetId="1" hidden="1">'General Fund Budget 2021'!$D$288</definedName>
    <definedName name="QB_ROW_85060" localSheetId="1" hidden="1">'General Fund Budget 2021'!$C$211</definedName>
    <definedName name="QB_ROW_85360" localSheetId="1" hidden="1">'General Fund Budget 2021'!$C$214</definedName>
    <definedName name="QB_ROW_856250" localSheetId="1" hidden="1">'General Fund Budget 2021'!$B$304</definedName>
    <definedName name="QB_ROW_861260" localSheetId="1" hidden="1">'General Fund Budget 2021'!$C$103</definedName>
    <definedName name="QB_ROW_86321" localSheetId="1" hidden="1">'General Fund Budget 2021'!#REF!</definedName>
    <definedName name="QB_ROW_86321" localSheetId="11" hidden="1">'Shade Tree Budget 2021'!$C$13</definedName>
    <definedName name="QB_ROW_863260" localSheetId="1" hidden="1">'General Fund Budget 2021'!$C$220</definedName>
    <definedName name="QB_ROW_866270" localSheetId="1" hidden="1">'General Fund Budget 2021'!$D$113</definedName>
    <definedName name="QB_ROW_867060" localSheetId="1" hidden="1">'General Fund Budget 2021'!$C$112</definedName>
    <definedName name="QB_ROW_867360" localSheetId="1" hidden="1">'General Fund Budget 2021'!$C$114</definedName>
    <definedName name="QB_ROW_877340" localSheetId="1" hidden="1">'General Fund Budget 2021'!#REF!</definedName>
    <definedName name="QB_ROW_88240" localSheetId="9" hidden="1">'Recreation Budget 2021'!$D$6</definedName>
    <definedName name="QB_ROW_887250" localSheetId="1" hidden="1">'General Fund Budget 2021'!$B$56</definedName>
    <definedName name="QB_ROW_890250" localSheetId="1" hidden="1">'General Fund Budget 2021'!$B$18</definedName>
    <definedName name="QB_ROW_892260" localSheetId="1" hidden="1">'General Fund Budget 2021'!$C$294</definedName>
    <definedName name="QB_ROW_897060" localSheetId="1" hidden="1">'General Fund Budget 2021'!$C$291</definedName>
    <definedName name="QB_ROW_897360" localSheetId="1" hidden="1">'General Fund Budget 2021'!$C$293</definedName>
    <definedName name="QB_ROW_90040" localSheetId="1" hidden="1">'General Fund Budget 2021'!#REF!</definedName>
    <definedName name="QB_ROW_901260" localSheetId="1" hidden="1">'General Fund Budget 2021'!$C$238</definedName>
    <definedName name="QB_ROW_90340" localSheetId="1" hidden="1">'General Fund Budget 2021'!#REF!</definedName>
    <definedName name="QB_ROW_905260" localSheetId="1" hidden="1">'General Fund Budget 2021'!$C$150</definedName>
    <definedName name="QB_ROW_906270" localSheetId="1" hidden="1">'General Fund Budget 2021'!$D$197</definedName>
    <definedName name="QB_ROW_91250" localSheetId="1" hidden="1">'General Fund Budget 2021'!$B$263</definedName>
    <definedName name="QB_ROW_913270" localSheetId="1" hidden="1">'General Fund Budget 2021'!$D$118</definedName>
    <definedName name="QB_ROW_915230" localSheetId="1" hidden="1">'General Fund Budget 2021'!$A$337</definedName>
    <definedName name="QB_ROW_917240" localSheetId="1" hidden="1">'General Fund Budget 2021'!#REF!</definedName>
    <definedName name="QB_ROW_922250" localSheetId="1" hidden="1">'General Fund Budget 2021'!$B$322</definedName>
    <definedName name="QB_ROW_92270" localSheetId="1" hidden="1">'General Fund Budget 2021'!$D$193</definedName>
    <definedName name="QB_ROW_923240" localSheetId="1" hidden="1">'General Fund Budget 2021'!#REF!</definedName>
    <definedName name="QB_ROW_9250" localSheetId="1" hidden="1">'General Fund Budget 2021'!$B$78</definedName>
    <definedName name="QB_ROW_930270" localSheetId="1" hidden="1">'General Fund Budget 2021'!$D$292</definedName>
    <definedName name="QB_ROW_931260" localSheetId="1" hidden="1">'General Fund Budget 2021'!$C$166</definedName>
    <definedName name="QB_ROW_932260" localSheetId="1" hidden="1">'General Fund Budget 2021'!$C$167</definedName>
    <definedName name="QB_ROW_934260" localSheetId="1" hidden="1">'General Fund Budget 2021'!$C$126</definedName>
    <definedName name="QB_ROW_935240" localSheetId="1" hidden="1">'General Fund Budget 2021'!#REF!</definedName>
    <definedName name="QB_ROW_936250" localSheetId="1" hidden="1">'General Fund Budget 2021'!$B$85</definedName>
    <definedName name="QB_ROW_937250" localSheetId="1" hidden="1">'General Fund Budget 2021'!$B$86</definedName>
    <definedName name="QB_ROW_938260" localSheetId="1" hidden="1">'General Fund Budget 2021'!$C$127</definedName>
    <definedName name="QB_ROW_95050" localSheetId="1" hidden="1">'General Fund Budget 2021'!$B$159</definedName>
    <definedName name="QB_ROW_95350" localSheetId="1" hidden="1">'General Fund Budget 2021'!$B$161</definedName>
    <definedName name="QB_ROW_96260" localSheetId="1" hidden="1">'General Fund Budget 2021'!$C$160</definedName>
    <definedName name="QB_ROW_97050" localSheetId="1" hidden="1">'General Fund Budget 2021'!$B$101</definedName>
    <definedName name="QB_ROW_97350" localSheetId="1" hidden="1">'General Fund Budget 2021'!$B$121</definedName>
    <definedName name="QBCANSUPPORTUPDATE" localSheetId="8">TRUE</definedName>
    <definedName name="QBCANSUPPORTUPDATE" localSheetId="4">TRUE</definedName>
    <definedName name="QBCANSUPPORTUPDATE" localSheetId="5">TRUE</definedName>
    <definedName name="QBCANSUPPORTUPDATE" localSheetId="1">TRUE</definedName>
    <definedName name="QBCANSUPPORTUPDATE" localSheetId="7">TRUE</definedName>
    <definedName name="QBCANSUPPORTUPDATE" localSheetId="3">TRUE</definedName>
    <definedName name="QBCANSUPPORTUPDATE" localSheetId="9">TRUE</definedName>
    <definedName name="QBCANSUPPORTUPDATE" localSheetId="11">TRUE</definedName>
    <definedName name="QBCANSUPPORTUPDATE" localSheetId="6">TRUE</definedName>
    <definedName name="QBCANSUPPORTUPDATE" localSheetId="10">TRUE</definedName>
    <definedName name="QBCANSUPPORTUPDATE" localSheetId="2">TRUE</definedName>
    <definedName name="QBCOMPANYFILENAME" localSheetId="8">"Q:\Milford Boro\Milford Boro Debt Service Fund.QBW"</definedName>
    <definedName name="QBCOMPANYFILENAME" localSheetId="4">"Q:\Milford Boro\Milford Boro Fire Dept Fund.QBW"</definedName>
    <definedName name="QBCOMPANYFILENAME" localSheetId="5">"Q:\Milford Boro\Milford Boro Fire Dept Fund.QBW"</definedName>
    <definedName name="QBCOMPANYFILENAME" localSheetId="1">"Q:\Milford Boro\2019\Milford Boro General Fund.QBW"</definedName>
    <definedName name="QBCOMPANYFILENAME" localSheetId="7">"Q:\Milford Boro\Milford Boro Liquid Fuels.QBW"</definedName>
    <definedName name="QBCOMPANYFILENAME" localSheetId="3">"Q:\Milford Boro\Milford Boro Fire Dept Fund.QBW"</definedName>
    <definedName name="QBCOMPANYFILENAME" localSheetId="9">"Q:\Milford Boro\Milford Borough Recreation.QBW"</definedName>
    <definedName name="QBCOMPANYFILENAME" localSheetId="11">"Q:\Milford Boro\Milford Boro Shade Tree.QBW"</definedName>
    <definedName name="QBCOMPANYFILENAME" localSheetId="6">"Q:\Milford Boro\Milford Boro Street Improvement Fund.QBW"</definedName>
    <definedName name="QBCOMPANYFILENAME" localSheetId="10">"Q:\Milford Boro\Milford Boro Street Light Account.QBW"</definedName>
    <definedName name="QBCOMPANYFILENAME" localSheetId="2">"Q:\Milford Boro\Milford Boro Fire Dept Fund.QBW"</definedName>
    <definedName name="QBENDDATE" localSheetId="8">20201231</definedName>
    <definedName name="QBENDDATE" localSheetId="4">20201231</definedName>
    <definedName name="QBENDDATE" localSheetId="5">20201231</definedName>
    <definedName name="QBENDDATE" localSheetId="1">20200820</definedName>
    <definedName name="QBENDDATE" localSheetId="7">20201231</definedName>
    <definedName name="QBENDDATE" localSheetId="3">20201231</definedName>
    <definedName name="QBENDDATE" localSheetId="9">20201231</definedName>
    <definedName name="QBENDDATE" localSheetId="11">20201231</definedName>
    <definedName name="QBENDDATE" localSheetId="6">20201231</definedName>
    <definedName name="QBENDDATE" localSheetId="10">20201231</definedName>
    <definedName name="QBENDDATE" localSheetId="2">20201231</definedName>
    <definedName name="QBHEADERSONSCREEN" localSheetId="8">FALSE</definedName>
    <definedName name="QBHEADERSONSCREEN" localSheetId="4">FALSE</definedName>
    <definedName name="QBHEADERSONSCREEN" localSheetId="5">FALSE</definedName>
    <definedName name="QBHEADERSONSCREEN" localSheetId="1">FALSE</definedName>
    <definedName name="QBHEADERSONSCREEN" localSheetId="7">FALSE</definedName>
    <definedName name="QBHEADERSONSCREEN" localSheetId="3">FALSE</definedName>
    <definedName name="QBHEADERSONSCREEN" localSheetId="9">FALSE</definedName>
    <definedName name="QBHEADERSONSCREEN" localSheetId="11">FALSE</definedName>
    <definedName name="QBHEADERSONSCREEN" localSheetId="6">FALSE</definedName>
    <definedName name="QBHEADERSONSCREEN" localSheetId="10">FALSE</definedName>
    <definedName name="QBHEADERSONSCREEN" localSheetId="2">FALSE</definedName>
    <definedName name="QBMETADATASIZE" localSheetId="8">5914</definedName>
    <definedName name="QBMETADATASIZE" localSheetId="4">5914</definedName>
    <definedName name="QBMETADATASIZE" localSheetId="5">5914</definedName>
    <definedName name="QBMETADATASIZE" localSheetId="1">5914</definedName>
    <definedName name="QBMETADATASIZE" localSheetId="7">5914</definedName>
    <definedName name="QBMETADATASIZE" localSheetId="3">5914</definedName>
    <definedName name="QBMETADATASIZE" localSheetId="9">5914</definedName>
    <definedName name="QBMETADATASIZE" localSheetId="11">5914</definedName>
    <definedName name="QBMETADATASIZE" localSheetId="6">5914</definedName>
    <definedName name="QBMETADATASIZE" localSheetId="10">5914</definedName>
    <definedName name="QBMETADATASIZE" localSheetId="2">5914</definedName>
    <definedName name="QBPRESERVECOLOR" localSheetId="8">TRUE</definedName>
    <definedName name="QBPRESERVECOLOR" localSheetId="4">TRUE</definedName>
    <definedName name="QBPRESERVECOLOR" localSheetId="5">TRUE</definedName>
    <definedName name="QBPRESERVECOLOR" localSheetId="1">TRUE</definedName>
    <definedName name="QBPRESERVECOLOR" localSheetId="7">TRUE</definedName>
    <definedName name="QBPRESERVECOLOR" localSheetId="3">TRUE</definedName>
    <definedName name="QBPRESERVECOLOR" localSheetId="9">TRUE</definedName>
    <definedName name="QBPRESERVECOLOR" localSheetId="11">TRUE</definedName>
    <definedName name="QBPRESERVECOLOR" localSheetId="6">TRUE</definedName>
    <definedName name="QBPRESERVECOLOR" localSheetId="10">TRUE</definedName>
    <definedName name="QBPRESERVECOLOR" localSheetId="2">TRUE</definedName>
    <definedName name="QBPRESERVEFONT" localSheetId="8">TRUE</definedName>
    <definedName name="QBPRESERVEFONT" localSheetId="4">TRUE</definedName>
    <definedName name="QBPRESERVEFONT" localSheetId="5">TRUE</definedName>
    <definedName name="QBPRESERVEFONT" localSheetId="1">TRUE</definedName>
    <definedName name="QBPRESERVEFONT" localSheetId="7">TRUE</definedName>
    <definedName name="QBPRESERVEFONT" localSheetId="3">TRUE</definedName>
    <definedName name="QBPRESERVEFONT" localSheetId="9">TRUE</definedName>
    <definedName name="QBPRESERVEFONT" localSheetId="11">TRUE</definedName>
    <definedName name="QBPRESERVEFONT" localSheetId="6">TRUE</definedName>
    <definedName name="QBPRESERVEFONT" localSheetId="10">TRUE</definedName>
    <definedName name="QBPRESERVEFONT" localSheetId="2">TRUE</definedName>
    <definedName name="QBPRESERVEROWHEIGHT" localSheetId="8">TRUE</definedName>
    <definedName name="QBPRESERVEROWHEIGHT" localSheetId="4">TRUE</definedName>
    <definedName name="QBPRESERVEROWHEIGHT" localSheetId="5">TRUE</definedName>
    <definedName name="QBPRESERVEROWHEIGHT" localSheetId="1">TRUE</definedName>
    <definedName name="QBPRESERVEROWHEIGHT" localSheetId="7">TRUE</definedName>
    <definedName name="QBPRESERVEROWHEIGHT" localSheetId="3">TRUE</definedName>
    <definedName name="QBPRESERVEROWHEIGHT" localSheetId="9">TRUE</definedName>
    <definedName name="QBPRESERVEROWHEIGHT" localSheetId="11">TRUE</definedName>
    <definedName name="QBPRESERVEROWHEIGHT" localSheetId="6">TRUE</definedName>
    <definedName name="QBPRESERVEROWHEIGHT" localSheetId="10">TRUE</definedName>
    <definedName name="QBPRESERVEROWHEIGHT" localSheetId="2">TRUE</definedName>
    <definedName name="QBPRESERVESPACE" localSheetId="8">TRUE</definedName>
    <definedName name="QBPRESERVESPACE" localSheetId="4">TRUE</definedName>
    <definedName name="QBPRESERVESPACE" localSheetId="5">TRUE</definedName>
    <definedName name="QBPRESERVESPACE" localSheetId="1">TRUE</definedName>
    <definedName name="QBPRESERVESPACE" localSheetId="7">TRUE</definedName>
    <definedName name="QBPRESERVESPACE" localSheetId="3">TRUE</definedName>
    <definedName name="QBPRESERVESPACE" localSheetId="9">TRUE</definedName>
    <definedName name="QBPRESERVESPACE" localSheetId="11">TRUE</definedName>
    <definedName name="QBPRESERVESPACE" localSheetId="6">TRUE</definedName>
    <definedName name="QBPRESERVESPACE" localSheetId="10">TRUE</definedName>
    <definedName name="QBPRESERVESPACE" localSheetId="2">TRUE</definedName>
    <definedName name="QBREPORTCOLAXIS" localSheetId="8">0</definedName>
    <definedName name="QBREPORTCOLAXIS" localSheetId="4">0</definedName>
    <definedName name="QBREPORTCOLAXIS" localSheetId="5">0</definedName>
    <definedName name="QBREPORTCOLAXIS" localSheetId="1">0</definedName>
    <definedName name="QBREPORTCOLAXIS" localSheetId="7">0</definedName>
    <definedName name="QBREPORTCOLAXIS" localSheetId="3">0</definedName>
    <definedName name="QBREPORTCOLAXIS" localSheetId="9">0</definedName>
    <definedName name="QBREPORTCOLAXIS" localSheetId="11">0</definedName>
    <definedName name="QBREPORTCOLAXIS" localSheetId="6">0</definedName>
    <definedName name="QBREPORTCOLAXIS" localSheetId="10">0</definedName>
    <definedName name="QBREPORTCOLAXIS" localSheetId="2">0</definedName>
    <definedName name="QBREPORTCOMPANYID" localSheetId="8">"b4127c4dfe4e47c697698706af1ef7b5"</definedName>
    <definedName name="QBREPORTCOMPANYID" localSheetId="4">"8bd7c78fa36e4d86879a25ca9a5a997a"</definedName>
    <definedName name="QBREPORTCOMPANYID" localSheetId="5">"8bd7c78fa36e4d86879a25ca9a5a997a"</definedName>
    <definedName name="QBREPORTCOMPANYID" localSheetId="1">"c78a51cf7117480497d00172f993cc45"</definedName>
    <definedName name="QBREPORTCOMPANYID" localSheetId="7">"a0f6747ab0b845938f026d3b3940175a"</definedName>
    <definedName name="QBREPORTCOMPANYID" localSheetId="3">"8bd7c78fa36e4d86879a25ca9a5a997a"</definedName>
    <definedName name="QBREPORTCOMPANYID" localSheetId="9">"bcbdf80bdca34494934f1e5405482b43"</definedName>
    <definedName name="QBREPORTCOMPANYID" localSheetId="11">"bcb7acaabd054fe999142eb4bc530520"</definedName>
    <definedName name="QBREPORTCOMPANYID" localSheetId="6">"17c7b4592bee4c0db86e53079d8db6d4"</definedName>
    <definedName name="QBREPORTCOMPANYID" localSheetId="10">"5faadb02a4cd41b29338793df5c031f7"</definedName>
    <definedName name="QBREPORTCOMPANYID" localSheetId="2">"8bd7c78fa36e4d86879a25ca9a5a997a"</definedName>
    <definedName name="QBREPORTCOMPARECOL_ANNUALBUDGET" localSheetId="8">FALSE</definedName>
    <definedName name="QBREPORTCOMPARECOL_ANNUALBUDGET" localSheetId="4">FALSE</definedName>
    <definedName name="QBREPORTCOMPARECOL_ANNUALBUDGET" localSheetId="5">FALSE</definedName>
    <definedName name="QBREPORTCOMPARECOL_ANNUALBUDGET" localSheetId="1">FALSE</definedName>
    <definedName name="QBREPORTCOMPARECOL_ANNUALBUDGET" localSheetId="7">FALSE</definedName>
    <definedName name="QBREPORTCOMPARECOL_ANNUALBUDGET" localSheetId="3">FALSE</definedName>
    <definedName name="QBREPORTCOMPARECOL_ANNUALBUDGET" localSheetId="9">FALSE</definedName>
    <definedName name="QBREPORTCOMPARECOL_ANNUALBUDGET" localSheetId="11">FALSE</definedName>
    <definedName name="QBREPORTCOMPARECOL_ANNUALBUDGET" localSheetId="6">FALSE</definedName>
    <definedName name="QBREPORTCOMPARECOL_ANNUALBUDGET" localSheetId="10">FALSE</definedName>
    <definedName name="QBREPORTCOMPARECOL_ANNUALBUDGET" localSheetId="2">FALSE</definedName>
    <definedName name="QBREPORTCOMPARECOL_AVGCOGS" localSheetId="8">FALSE</definedName>
    <definedName name="QBREPORTCOMPARECOL_AVGCOGS" localSheetId="4">FALSE</definedName>
    <definedName name="QBREPORTCOMPARECOL_AVGCOGS" localSheetId="5">FALSE</definedName>
    <definedName name="QBREPORTCOMPARECOL_AVGCOGS" localSheetId="1">FALSE</definedName>
    <definedName name="QBREPORTCOMPARECOL_AVGCOGS" localSheetId="7">FALSE</definedName>
    <definedName name="QBREPORTCOMPARECOL_AVGCOGS" localSheetId="3">FALSE</definedName>
    <definedName name="QBREPORTCOMPARECOL_AVGCOGS" localSheetId="9">FALSE</definedName>
    <definedName name="QBREPORTCOMPARECOL_AVGCOGS" localSheetId="11">FALSE</definedName>
    <definedName name="QBREPORTCOMPARECOL_AVGCOGS" localSheetId="6">FALSE</definedName>
    <definedName name="QBREPORTCOMPARECOL_AVGCOGS" localSheetId="10">FALSE</definedName>
    <definedName name="QBREPORTCOMPARECOL_AVGCOGS" localSheetId="2">FALSE</definedName>
    <definedName name="QBREPORTCOMPARECOL_AVGPRICE" localSheetId="8">FALSE</definedName>
    <definedName name="QBREPORTCOMPARECOL_AVGPRICE" localSheetId="4">FALSE</definedName>
    <definedName name="QBREPORTCOMPARECOL_AVGPRICE" localSheetId="5">FALSE</definedName>
    <definedName name="QBREPORTCOMPARECOL_AVGPRICE" localSheetId="1">FALSE</definedName>
    <definedName name="QBREPORTCOMPARECOL_AVGPRICE" localSheetId="7">FALSE</definedName>
    <definedName name="QBREPORTCOMPARECOL_AVGPRICE" localSheetId="3">FALSE</definedName>
    <definedName name="QBREPORTCOMPARECOL_AVGPRICE" localSheetId="9">FALSE</definedName>
    <definedName name="QBREPORTCOMPARECOL_AVGPRICE" localSheetId="11">FALSE</definedName>
    <definedName name="QBREPORTCOMPARECOL_AVGPRICE" localSheetId="6">FALSE</definedName>
    <definedName name="QBREPORTCOMPARECOL_AVGPRICE" localSheetId="10">FALSE</definedName>
    <definedName name="QBREPORTCOMPARECOL_AVGPRICE" localSheetId="2">FALSE</definedName>
    <definedName name="QBREPORTCOMPARECOL_BUDDIFF" localSheetId="8">FALSE</definedName>
    <definedName name="QBREPORTCOMPARECOL_BUDDIFF" localSheetId="4">FALSE</definedName>
    <definedName name="QBREPORTCOMPARECOL_BUDDIFF" localSheetId="5">FALSE</definedName>
    <definedName name="QBREPORTCOMPARECOL_BUDDIFF" localSheetId="1">FALSE</definedName>
    <definedName name="QBREPORTCOMPARECOL_BUDDIFF" localSheetId="7">FALSE</definedName>
    <definedName name="QBREPORTCOMPARECOL_BUDDIFF" localSheetId="3">FALSE</definedName>
    <definedName name="QBREPORTCOMPARECOL_BUDDIFF" localSheetId="9">FALSE</definedName>
    <definedName name="QBREPORTCOMPARECOL_BUDDIFF" localSheetId="11">FALSE</definedName>
    <definedName name="QBREPORTCOMPARECOL_BUDDIFF" localSheetId="6">FALSE</definedName>
    <definedName name="QBREPORTCOMPARECOL_BUDDIFF" localSheetId="10">FALSE</definedName>
    <definedName name="QBREPORTCOMPARECOL_BUDDIFF" localSheetId="2">FALSE</definedName>
    <definedName name="QBREPORTCOMPARECOL_BUDGET" localSheetId="8">TRUE</definedName>
    <definedName name="QBREPORTCOMPARECOL_BUDGET" localSheetId="4">TRUE</definedName>
    <definedName name="QBREPORTCOMPARECOL_BUDGET" localSheetId="5">TRUE</definedName>
    <definedName name="QBREPORTCOMPARECOL_BUDGET" localSheetId="1">TRUE</definedName>
    <definedName name="QBREPORTCOMPARECOL_BUDGET" localSheetId="7">TRUE</definedName>
    <definedName name="QBREPORTCOMPARECOL_BUDGET" localSheetId="3">TRUE</definedName>
    <definedName name="QBREPORTCOMPARECOL_BUDGET" localSheetId="9">TRUE</definedName>
    <definedName name="QBREPORTCOMPARECOL_BUDGET" localSheetId="11">TRUE</definedName>
    <definedName name="QBREPORTCOMPARECOL_BUDGET" localSheetId="6">TRUE</definedName>
    <definedName name="QBREPORTCOMPARECOL_BUDGET" localSheetId="10">TRUE</definedName>
    <definedName name="QBREPORTCOMPARECOL_BUDGET" localSheetId="2">TRUE</definedName>
    <definedName name="QBREPORTCOMPARECOL_BUDPCT" localSheetId="8">FALSE</definedName>
    <definedName name="QBREPORTCOMPARECOL_BUDPCT" localSheetId="4">FALSE</definedName>
    <definedName name="QBREPORTCOMPARECOL_BUDPCT" localSheetId="5">FALSE</definedName>
    <definedName name="QBREPORTCOMPARECOL_BUDPCT" localSheetId="1">FALSE</definedName>
    <definedName name="QBREPORTCOMPARECOL_BUDPCT" localSheetId="7">FALSE</definedName>
    <definedName name="QBREPORTCOMPARECOL_BUDPCT" localSheetId="3">FALSE</definedName>
    <definedName name="QBREPORTCOMPARECOL_BUDPCT" localSheetId="9">FALSE</definedName>
    <definedName name="QBREPORTCOMPARECOL_BUDPCT" localSheetId="11">FALSE</definedName>
    <definedName name="QBREPORTCOMPARECOL_BUDPCT" localSheetId="6">FALSE</definedName>
    <definedName name="QBREPORTCOMPARECOL_BUDPCT" localSheetId="10">FALSE</definedName>
    <definedName name="QBREPORTCOMPARECOL_BUDPCT" localSheetId="2">FALSE</definedName>
    <definedName name="QBREPORTCOMPARECOL_COGS" localSheetId="8">FALSE</definedName>
    <definedName name="QBREPORTCOMPARECOL_COGS" localSheetId="4">FALSE</definedName>
    <definedName name="QBREPORTCOMPARECOL_COGS" localSheetId="5">FALSE</definedName>
    <definedName name="QBREPORTCOMPARECOL_COGS" localSheetId="1">FALSE</definedName>
    <definedName name="QBREPORTCOMPARECOL_COGS" localSheetId="7">FALSE</definedName>
    <definedName name="QBREPORTCOMPARECOL_COGS" localSheetId="3">FALSE</definedName>
    <definedName name="QBREPORTCOMPARECOL_COGS" localSheetId="9">FALSE</definedName>
    <definedName name="QBREPORTCOMPARECOL_COGS" localSheetId="11">FALSE</definedName>
    <definedName name="QBREPORTCOMPARECOL_COGS" localSheetId="6">FALSE</definedName>
    <definedName name="QBREPORTCOMPARECOL_COGS" localSheetId="10">FALSE</definedName>
    <definedName name="QBREPORTCOMPARECOL_COGS" localSheetId="2">FALSE</definedName>
    <definedName name="QBREPORTCOMPARECOL_EXCLUDEAMOUNT" localSheetId="8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1">FALSE</definedName>
    <definedName name="QBREPORTCOMPARECOL_EXCLUDEAMOUNT" localSheetId="7">FALSE</definedName>
    <definedName name="QBREPORTCOMPARECOL_EXCLUDEAMOUNT" localSheetId="3">FALSE</definedName>
    <definedName name="QBREPORTCOMPARECOL_EXCLUDEAMOUNT" localSheetId="9">FALSE</definedName>
    <definedName name="QBREPORTCOMPARECOL_EXCLUDEAMOUNT" localSheetId="11">FALSE</definedName>
    <definedName name="QBREPORTCOMPARECOL_EXCLUDEAMOUNT" localSheetId="6">FALSE</definedName>
    <definedName name="QBREPORTCOMPARECOL_EXCLUDEAMOUNT" localSheetId="10">FALSE</definedName>
    <definedName name="QBREPORTCOMPARECOL_EXCLUDEAMOUNT" localSheetId="2">FALSE</definedName>
    <definedName name="QBREPORTCOMPARECOL_EXCLUDECURPERIOD" localSheetId="8">TRUE</definedName>
    <definedName name="QBREPORTCOMPARECOL_EXCLUDECURPERIOD" localSheetId="4">TRUE</definedName>
    <definedName name="QBREPORTCOMPARECOL_EXCLUDECURPERIOD" localSheetId="5">TRUE</definedName>
    <definedName name="QBREPORTCOMPARECOL_EXCLUDECURPERIOD" localSheetId="1">FALSE</definedName>
    <definedName name="QBREPORTCOMPARECOL_EXCLUDECURPERIOD" localSheetId="7">TRUE</definedName>
    <definedName name="QBREPORTCOMPARECOL_EXCLUDECURPERIOD" localSheetId="3">TRUE</definedName>
    <definedName name="QBREPORTCOMPARECOL_EXCLUDECURPERIOD" localSheetId="9">TRUE</definedName>
    <definedName name="QBREPORTCOMPARECOL_EXCLUDECURPERIOD" localSheetId="11">TRUE</definedName>
    <definedName name="QBREPORTCOMPARECOL_EXCLUDECURPERIOD" localSheetId="6">TRUE</definedName>
    <definedName name="QBREPORTCOMPARECOL_EXCLUDECURPERIOD" localSheetId="10">TRUE</definedName>
    <definedName name="QBREPORTCOMPARECOL_EXCLUDECURPERIOD" localSheetId="2">TRUE</definedName>
    <definedName name="QBREPORTCOMPARECOL_FORECAST" localSheetId="8">FALSE</definedName>
    <definedName name="QBREPORTCOMPARECOL_FORECAST" localSheetId="4">FALSE</definedName>
    <definedName name="QBREPORTCOMPARECOL_FORECAST" localSheetId="5">FALSE</definedName>
    <definedName name="QBREPORTCOMPARECOL_FORECAST" localSheetId="1">FALSE</definedName>
    <definedName name="QBREPORTCOMPARECOL_FORECAST" localSheetId="7">FALSE</definedName>
    <definedName name="QBREPORTCOMPARECOL_FORECAST" localSheetId="3">FALSE</definedName>
    <definedName name="QBREPORTCOMPARECOL_FORECAST" localSheetId="9">FALSE</definedName>
    <definedName name="QBREPORTCOMPARECOL_FORECAST" localSheetId="11">FALSE</definedName>
    <definedName name="QBREPORTCOMPARECOL_FORECAST" localSheetId="6">FALSE</definedName>
    <definedName name="QBREPORTCOMPARECOL_FORECAST" localSheetId="10">FALSE</definedName>
    <definedName name="QBREPORTCOMPARECOL_FORECAST" localSheetId="2">FALSE</definedName>
    <definedName name="QBREPORTCOMPARECOL_GROSSMARGIN" localSheetId="8">FALSE</definedName>
    <definedName name="QBREPORTCOMPARECOL_GROSSMARGIN" localSheetId="4">FALSE</definedName>
    <definedName name="QBREPORTCOMPARECOL_GROSSMARGIN" localSheetId="5">FALSE</definedName>
    <definedName name="QBREPORTCOMPARECOL_GROSSMARGIN" localSheetId="1">FALSE</definedName>
    <definedName name="QBREPORTCOMPARECOL_GROSSMARGIN" localSheetId="7">FALSE</definedName>
    <definedName name="QBREPORTCOMPARECOL_GROSSMARGIN" localSheetId="3">FALSE</definedName>
    <definedName name="QBREPORTCOMPARECOL_GROSSMARGIN" localSheetId="9">FALSE</definedName>
    <definedName name="QBREPORTCOMPARECOL_GROSSMARGIN" localSheetId="11">FALSE</definedName>
    <definedName name="QBREPORTCOMPARECOL_GROSSMARGIN" localSheetId="6">FALSE</definedName>
    <definedName name="QBREPORTCOMPARECOL_GROSSMARGIN" localSheetId="10">FALSE</definedName>
    <definedName name="QBREPORTCOMPARECOL_GROSSMARGIN" localSheetId="2">FALSE</definedName>
    <definedName name="QBREPORTCOMPARECOL_GROSSMARGINPCT" localSheetId="8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1">FALSE</definedName>
    <definedName name="QBREPORTCOMPARECOL_GROSSMARGINPCT" localSheetId="7">FALSE</definedName>
    <definedName name="QBREPORTCOMPARECOL_GROSSMARGINPCT" localSheetId="3">FALSE</definedName>
    <definedName name="QBREPORTCOMPARECOL_GROSSMARGINPCT" localSheetId="9">FALSE</definedName>
    <definedName name="QBREPORTCOMPARECOL_GROSSMARGINPCT" localSheetId="11">FALSE</definedName>
    <definedName name="QBREPORTCOMPARECOL_GROSSMARGINPCT" localSheetId="6">FALSE</definedName>
    <definedName name="QBREPORTCOMPARECOL_GROSSMARGINPCT" localSheetId="10">FALSE</definedName>
    <definedName name="QBREPORTCOMPARECOL_GROSSMARGINPCT" localSheetId="2">FALSE</definedName>
    <definedName name="QBREPORTCOMPARECOL_HOURS" localSheetId="8">FALSE</definedName>
    <definedName name="QBREPORTCOMPARECOL_HOURS" localSheetId="4">FALSE</definedName>
    <definedName name="QBREPORTCOMPARECOL_HOURS" localSheetId="5">FALSE</definedName>
    <definedName name="QBREPORTCOMPARECOL_HOURS" localSheetId="1">FALSE</definedName>
    <definedName name="QBREPORTCOMPARECOL_HOURS" localSheetId="7">FALSE</definedName>
    <definedName name="QBREPORTCOMPARECOL_HOURS" localSheetId="3">FALSE</definedName>
    <definedName name="QBREPORTCOMPARECOL_HOURS" localSheetId="9">FALSE</definedName>
    <definedName name="QBREPORTCOMPARECOL_HOURS" localSheetId="11">FALSE</definedName>
    <definedName name="QBREPORTCOMPARECOL_HOURS" localSheetId="6">FALSE</definedName>
    <definedName name="QBREPORTCOMPARECOL_HOURS" localSheetId="10">FALSE</definedName>
    <definedName name="QBREPORTCOMPARECOL_HOURS" localSheetId="2">FALSE</definedName>
    <definedName name="QBREPORTCOMPARECOL_PCTCOL" localSheetId="8">FALSE</definedName>
    <definedName name="QBREPORTCOMPARECOL_PCTCOL" localSheetId="4">FALSE</definedName>
    <definedName name="QBREPORTCOMPARECOL_PCTCOL" localSheetId="5">FALSE</definedName>
    <definedName name="QBREPORTCOMPARECOL_PCTCOL" localSheetId="1">FALSE</definedName>
    <definedName name="QBREPORTCOMPARECOL_PCTCOL" localSheetId="7">FALSE</definedName>
    <definedName name="QBREPORTCOMPARECOL_PCTCOL" localSheetId="3">FALSE</definedName>
    <definedName name="QBREPORTCOMPARECOL_PCTCOL" localSheetId="9">FALSE</definedName>
    <definedName name="QBREPORTCOMPARECOL_PCTCOL" localSheetId="11">FALSE</definedName>
    <definedName name="QBREPORTCOMPARECOL_PCTCOL" localSheetId="6">FALSE</definedName>
    <definedName name="QBREPORTCOMPARECOL_PCTCOL" localSheetId="10">FALSE</definedName>
    <definedName name="QBREPORTCOMPARECOL_PCTCOL" localSheetId="2">FALSE</definedName>
    <definedName name="QBREPORTCOMPARECOL_PCTEXPENSE" localSheetId="8">FALSE</definedName>
    <definedName name="QBREPORTCOMPARECOL_PCTEXPENSE" localSheetId="4">FALSE</definedName>
    <definedName name="QBREPORTCOMPARECOL_PCTEXPENSE" localSheetId="5">FALSE</definedName>
    <definedName name="QBREPORTCOMPARECOL_PCTEXPENSE" localSheetId="1">FALSE</definedName>
    <definedName name="QBREPORTCOMPARECOL_PCTEXPENSE" localSheetId="7">FALSE</definedName>
    <definedName name="QBREPORTCOMPARECOL_PCTEXPENSE" localSheetId="3">FALSE</definedName>
    <definedName name="QBREPORTCOMPARECOL_PCTEXPENSE" localSheetId="9">FALSE</definedName>
    <definedName name="QBREPORTCOMPARECOL_PCTEXPENSE" localSheetId="11">FALSE</definedName>
    <definedName name="QBREPORTCOMPARECOL_PCTEXPENSE" localSheetId="6">FALSE</definedName>
    <definedName name="QBREPORTCOMPARECOL_PCTEXPENSE" localSheetId="10">FALSE</definedName>
    <definedName name="QBREPORTCOMPARECOL_PCTEXPENSE" localSheetId="2">FALSE</definedName>
    <definedName name="QBREPORTCOMPARECOL_PCTINCOME" localSheetId="8">FALSE</definedName>
    <definedName name="QBREPORTCOMPARECOL_PCTINCOME" localSheetId="4">FALSE</definedName>
    <definedName name="QBREPORTCOMPARECOL_PCTINCOME" localSheetId="5">FALSE</definedName>
    <definedName name="QBREPORTCOMPARECOL_PCTINCOME" localSheetId="1">FALSE</definedName>
    <definedName name="QBREPORTCOMPARECOL_PCTINCOME" localSheetId="7">FALSE</definedName>
    <definedName name="QBREPORTCOMPARECOL_PCTINCOME" localSheetId="3">FALSE</definedName>
    <definedName name="QBREPORTCOMPARECOL_PCTINCOME" localSheetId="9">FALSE</definedName>
    <definedName name="QBREPORTCOMPARECOL_PCTINCOME" localSheetId="11">FALSE</definedName>
    <definedName name="QBREPORTCOMPARECOL_PCTINCOME" localSheetId="6">FALSE</definedName>
    <definedName name="QBREPORTCOMPARECOL_PCTINCOME" localSheetId="10">FALSE</definedName>
    <definedName name="QBREPORTCOMPARECOL_PCTINCOME" localSheetId="2">FALSE</definedName>
    <definedName name="QBREPORTCOMPARECOL_PCTOFSALES" localSheetId="8">FALSE</definedName>
    <definedName name="QBREPORTCOMPARECOL_PCTOFSALES" localSheetId="4">FALSE</definedName>
    <definedName name="QBREPORTCOMPARECOL_PCTOFSALES" localSheetId="5">FALSE</definedName>
    <definedName name="QBREPORTCOMPARECOL_PCTOFSALES" localSheetId="1">FALSE</definedName>
    <definedName name="QBREPORTCOMPARECOL_PCTOFSALES" localSheetId="7">FALSE</definedName>
    <definedName name="QBREPORTCOMPARECOL_PCTOFSALES" localSheetId="3">FALSE</definedName>
    <definedName name="QBREPORTCOMPARECOL_PCTOFSALES" localSheetId="9">FALSE</definedName>
    <definedName name="QBREPORTCOMPARECOL_PCTOFSALES" localSheetId="11">FALSE</definedName>
    <definedName name="QBREPORTCOMPARECOL_PCTOFSALES" localSheetId="6">FALSE</definedName>
    <definedName name="QBREPORTCOMPARECOL_PCTOFSALES" localSheetId="10">FALSE</definedName>
    <definedName name="QBREPORTCOMPARECOL_PCTOFSALES" localSheetId="2">FALSE</definedName>
    <definedName name="QBREPORTCOMPARECOL_PCTROW" localSheetId="8">FALSE</definedName>
    <definedName name="QBREPORTCOMPARECOL_PCTROW" localSheetId="4">FALSE</definedName>
    <definedName name="QBREPORTCOMPARECOL_PCTROW" localSheetId="5">FALSE</definedName>
    <definedName name="QBREPORTCOMPARECOL_PCTROW" localSheetId="1">FALSE</definedName>
    <definedName name="QBREPORTCOMPARECOL_PCTROW" localSheetId="7">FALSE</definedName>
    <definedName name="QBREPORTCOMPARECOL_PCTROW" localSheetId="3">FALSE</definedName>
    <definedName name="QBREPORTCOMPARECOL_PCTROW" localSheetId="9">FALSE</definedName>
    <definedName name="QBREPORTCOMPARECOL_PCTROW" localSheetId="11">FALSE</definedName>
    <definedName name="QBREPORTCOMPARECOL_PCTROW" localSheetId="6">FALSE</definedName>
    <definedName name="QBREPORTCOMPARECOL_PCTROW" localSheetId="10">FALSE</definedName>
    <definedName name="QBREPORTCOMPARECOL_PCTROW" localSheetId="2">FALSE</definedName>
    <definedName name="QBREPORTCOMPARECOL_PPDIFF" localSheetId="8">FALSE</definedName>
    <definedName name="QBREPORTCOMPARECOL_PPDIFF" localSheetId="4">FALSE</definedName>
    <definedName name="QBREPORTCOMPARECOL_PPDIFF" localSheetId="5">FALSE</definedName>
    <definedName name="QBREPORTCOMPARECOL_PPDIFF" localSheetId="1">FALSE</definedName>
    <definedName name="QBREPORTCOMPARECOL_PPDIFF" localSheetId="7">FALSE</definedName>
    <definedName name="QBREPORTCOMPARECOL_PPDIFF" localSheetId="3">FALSE</definedName>
    <definedName name="QBREPORTCOMPARECOL_PPDIFF" localSheetId="9">FALSE</definedName>
    <definedName name="QBREPORTCOMPARECOL_PPDIFF" localSheetId="11">FALSE</definedName>
    <definedName name="QBREPORTCOMPARECOL_PPDIFF" localSheetId="6">FALSE</definedName>
    <definedName name="QBREPORTCOMPARECOL_PPDIFF" localSheetId="10">FALSE</definedName>
    <definedName name="QBREPORTCOMPARECOL_PPDIFF" localSheetId="2">FALSE</definedName>
    <definedName name="QBREPORTCOMPARECOL_PPPCT" localSheetId="8">FALSE</definedName>
    <definedName name="QBREPORTCOMPARECOL_PPPCT" localSheetId="4">FALSE</definedName>
    <definedName name="QBREPORTCOMPARECOL_PPPCT" localSheetId="5">FALSE</definedName>
    <definedName name="QBREPORTCOMPARECOL_PPPCT" localSheetId="1">FALSE</definedName>
    <definedName name="QBREPORTCOMPARECOL_PPPCT" localSheetId="7">FALSE</definedName>
    <definedName name="QBREPORTCOMPARECOL_PPPCT" localSheetId="3">FALSE</definedName>
    <definedName name="QBREPORTCOMPARECOL_PPPCT" localSheetId="9">FALSE</definedName>
    <definedName name="QBREPORTCOMPARECOL_PPPCT" localSheetId="11">FALSE</definedName>
    <definedName name="QBREPORTCOMPARECOL_PPPCT" localSheetId="6">FALSE</definedName>
    <definedName name="QBREPORTCOMPARECOL_PPPCT" localSheetId="10">FALSE</definedName>
    <definedName name="QBREPORTCOMPARECOL_PPPCT" localSheetId="2">FALSE</definedName>
    <definedName name="QBREPORTCOMPARECOL_PREVPERIOD" localSheetId="8">FALSE</definedName>
    <definedName name="QBREPORTCOMPARECOL_PREVPERIOD" localSheetId="4">FALSE</definedName>
    <definedName name="QBREPORTCOMPARECOL_PREVPERIOD" localSheetId="5">FALSE</definedName>
    <definedName name="QBREPORTCOMPARECOL_PREVPERIOD" localSheetId="1">FALSE</definedName>
    <definedName name="QBREPORTCOMPARECOL_PREVPERIOD" localSheetId="7">FALSE</definedName>
    <definedName name="QBREPORTCOMPARECOL_PREVPERIOD" localSheetId="3">FALSE</definedName>
    <definedName name="QBREPORTCOMPARECOL_PREVPERIOD" localSheetId="9">FALSE</definedName>
    <definedName name="QBREPORTCOMPARECOL_PREVPERIOD" localSheetId="11">FALSE</definedName>
    <definedName name="QBREPORTCOMPARECOL_PREVPERIOD" localSheetId="6">FALSE</definedName>
    <definedName name="QBREPORTCOMPARECOL_PREVPERIOD" localSheetId="10">FALSE</definedName>
    <definedName name="QBREPORTCOMPARECOL_PREVPERIOD" localSheetId="2">FALSE</definedName>
    <definedName name="QBREPORTCOMPARECOL_PREVYEAR" localSheetId="8">FALSE</definedName>
    <definedName name="QBREPORTCOMPARECOL_PREVYEAR" localSheetId="4">FALSE</definedName>
    <definedName name="QBREPORTCOMPARECOL_PREVYEAR" localSheetId="5">FALSE</definedName>
    <definedName name="QBREPORTCOMPARECOL_PREVYEAR" localSheetId="1">FALSE</definedName>
    <definedName name="QBREPORTCOMPARECOL_PREVYEAR" localSheetId="7">FALSE</definedName>
    <definedName name="QBREPORTCOMPARECOL_PREVYEAR" localSheetId="3">FALSE</definedName>
    <definedName name="QBREPORTCOMPARECOL_PREVYEAR" localSheetId="9">FALSE</definedName>
    <definedName name="QBREPORTCOMPARECOL_PREVYEAR" localSheetId="11">FALSE</definedName>
    <definedName name="QBREPORTCOMPARECOL_PREVYEAR" localSheetId="6">FALSE</definedName>
    <definedName name="QBREPORTCOMPARECOL_PREVYEAR" localSheetId="10">FALSE</definedName>
    <definedName name="QBREPORTCOMPARECOL_PREVYEAR" localSheetId="2">FALSE</definedName>
    <definedName name="QBREPORTCOMPARECOL_PYDIFF" localSheetId="8">FALSE</definedName>
    <definedName name="QBREPORTCOMPARECOL_PYDIFF" localSheetId="4">FALSE</definedName>
    <definedName name="QBREPORTCOMPARECOL_PYDIFF" localSheetId="5">FALSE</definedName>
    <definedName name="QBREPORTCOMPARECOL_PYDIFF" localSheetId="1">FALSE</definedName>
    <definedName name="QBREPORTCOMPARECOL_PYDIFF" localSheetId="7">FALSE</definedName>
    <definedName name="QBREPORTCOMPARECOL_PYDIFF" localSheetId="3">FALSE</definedName>
    <definedName name="QBREPORTCOMPARECOL_PYDIFF" localSheetId="9">FALSE</definedName>
    <definedName name="QBREPORTCOMPARECOL_PYDIFF" localSheetId="11">FALSE</definedName>
    <definedName name="QBREPORTCOMPARECOL_PYDIFF" localSheetId="6">FALSE</definedName>
    <definedName name="QBREPORTCOMPARECOL_PYDIFF" localSheetId="10">FALSE</definedName>
    <definedName name="QBREPORTCOMPARECOL_PYDIFF" localSheetId="2">FALSE</definedName>
    <definedName name="QBREPORTCOMPARECOL_PYPCT" localSheetId="8">FALSE</definedName>
    <definedName name="QBREPORTCOMPARECOL_PYPCT" localSheetId="4">FALSE</definedName>
    <definedName name="QBREPORTCOMPARECOL_PYPCT" localSheetId="5">FALSE</definedName>
    <definedName name="QBREPORTCOMPARECOL_PYPCT" localSheetId="1">FALSE</definedName>
    <definedName name="QBREPORTCOMPARECOL_PYPCT" localSheetId="7">FALSE</definedName>
    <definedName name="QBREPORTCOMPARECOL_PYPCT" localSheetId="3">FALSE</definedName>
    <definedName name="QBREPORTCOMPARECOL_PYPCT" localSheetId="9">FALSE</definedName>
    <definedName name="QBREPORTCOMPARECOL_PYPCT" localSheetId="11">FALSE</definedName>
    <definedName name="QBREPORTCOMPARECOL_PYPCT" localSheetId="6">FALSE</definedName>
    <definedName name="QBREPORTCOMPARECOL_PYPCT" localSheetId="10">FALSE</definedName>
    <definedName name="QBREPORTCOMPARECOL_PYPCT" localSheetId="2">FALSE</definedName>
    <definedName name="QBREPORTCOMPARECOL_QTY" localSheetId="8">FALSE</definedName>
    <definedName name="QBREPORTCOMPARECOL_QTY" localSheetId="4">FALSE</definedName>
    <definedName name="QBREPORTCOMPARECOL_QTY" localSheetId="5">FALSE</definedName>
    <definedName name="QBREPORTCOMPARECOL_QTY" localSheetId="1">FALSE</definedName>
    <definedName name="QBREPORTCOMPARECOL_QTY" localSheetId="7">FALSE</definedName>
    <definedName name="QBREPORTCOMPARECOL_QTY" localSheetId="3">FALSE</definedName>
    <definedName name="QBREPORTCOMPARECOL_QTY" localSheetId="9">FALSE</definedName>
    <definedName name="QBREPORTCOMPARECOL_QTY" localSheetId="11">FALSE</definedName>
    <definedName name="QBREPORTCOMPARECOL_QTY" localSheetId="6">FALSE</definedName>
    <definedName name="QBREPORTCOMPARECOL_QTY" localSheetId="10">FALSE</definedName>
    <definedName name="QBREPORTCOMPARECOL_QTY" localSheetId="2">FALSE</definedName>
    <definedName name="QBREPORTCOMPARECOL_RATE" localSheetId="8">FALSE</definedName>
    <definedName name="QBREPORTCOMPARECOL_RATE" localSheetId="4">FALSE</definedName>
    <definedName name="QBREPORTCOMPARECOL_RATE" localSheetId="5">FALSE</definedName>
    <definedName name="QBREPORTCOMPARECOL_RATE" localSheetId="1">FALSE</definedName>
    <definedName name="QBREPORTCOMPARECOL_RATE" localSheetId="7">FALSE</definedName>
    <definedName name="QBREPORTCOMPARECOL_RATE" localSheetId="3">FALSE</definedName>
    <definedName name="QBREPORTCOMPARECOL_RATE" localSheetId="9">FALSE</definedName>
    <definedName name="QBREPORTCOMPARECOL_RATE" localSheetId="11">FALSE</definedName>
    <definedName name="QBREPORTCOMPARECOL_RATE" localSheetId="6">FALSE</definedName>
    <definedName name="QBREPORTCOMPARECOL_RATE" localSheetId="10">FALSE</definedName>
    <definedName name="QBREPORTCOMPARECOL_RATE" localSheetId="2">FALSE</definedName>
    <definedName name="QBREPORTCOMPARECOL_TRIPBILLEDMILES" localSheetId="8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1">FALSE</definedName>
    <definedName name="QBREPORTCOMPARECOL_TRIPBILLEDMILES" localSheetId="7">FALSE</definedName>
    <definedName name="QBREPORTCOMPARECOL_TRIPBILLEDMILES" localSheetId="3">FALSE</definedName>
    <definedName name="QBREPORTCOMPARECOL_TRIPBILLEDMILES" localSheetId="9">FALSE</definedName>
    <definedName name="QBREPORTCOMPARECOL_TRIPBILLEDMILES" localSheetId="11">FALSE</definedName>
    <definedName name="QBREPORTCOMPARECOL_TRIPBILLEDMILES" localSheetId="6">FALSE</definedName>
    <definedName name="QBREPORTCOMPARECOL_TRIPBILLEDMILES" localSheetId="10">FALSE</definedName>
    <definedName name="QBREPORTCOMPARECOL_TRIPBILLEDMILES" localSheetId="2">FALSE</definedName>
    <definedName name="QBREPORTCOMPARECOL_TRIPBILLINGAMOUNT" localSheetId="8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1">FALSE</definedName>
    <definedName name="QBREPORTCOMPARECOL_TRIPBILLINGAMOUNT" localSheetId="7">FALSE</definedName>
    <definedName name="QBREPORTCOMPARECOL_TRIPBILLINGAMOUNT" localSheetId="3">FALSE</definedName>
    <definedName name="QBREPORTCOMPARECOL_TRIPBILLINGAMOUNT" localSheetId="9">FALSE</definedName>
    <definedName name="QBREPORTCOMPARECOL_TRIPBILLINGAMOUNT" localSheetId="11">FALSE</definedName>
    <definedName name="QBREPORTCOMPARECOL_TRIPBILLINGAMOUNT" localSheetId="6">FALSE</definedName>
    <definedName name="QBREPORTCOMPARECOL_TRIPBILLINGAMOUNT" localSheetId="10">FALSE</definedName>
    <definedName name="QBREPORTCOMPARECOL_TRIPBILLINGAMOUNT" localSheetId="2">FALSE</definedName>
    <definedName name="QBREPORTCOMPARECOL_TRIPMILES" localSheetId="8">FALSE</definedName>
    <definedName name="QBREPORTCOMPARECOL_TRIPMILES" localSheetId="4">FALSE</definedName>
    <definedName name="QBREPORTCOMPARECOL_TRIPMILES" localSheetId="5">FALSE</definedName>
    <definedName name="QBREPORTCOMPARECOL_TRIPMILES" localSheetId="1">FALSE</definedName>
    <definedName name="QBREPORTCOMPARECOL_TRIPMILES" localSheetId="7">FALSE</definedName>
    <definedName name="QBREPORTCOMPARECOL_TRIPMILES" localSheetId="3">FALSE</definedName>
    <definedName name="QBREPORTCOMPARECOL_TRIPMILES" localSheetId="9">FALSE</definedName>
    <definedName name="QBREPORTCOMPARECOL_TRIPMILES" localSheetId="11">FALSE</definedName>
    <definedName name="QBREPORTCOMPARECOL_TRIPMILES" localSheetId="6">FALSE</definedName>
    <definedName name="QBREPORTCOMPARECOL_TRIPMILES" localSheetId="10">FALSE</definedName>
    <definedName name="QBREPORTCOMPARECOL_TRIPMILES" localSheetId="2">FALSE</definedName>
    <definedName name="QBREPORTCOMPARECOL_TRIPNOTBILLABLEMILES" localSheetId="8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1">FALSE</definedName>
    <definedName name="QBREPORTCOMPARECOL_TRIPNOTBILLABLEMILES" localSheetId="7">FALSE</definedName>
    <definedName name="QBREPORTCOMPARECOL_TRIPNOTBILLABLEMILES" localSheetId="3">FALSE</definedName>
    <definedName name="QBREPORTCOMPARECOL_TRIPNOTBILLABLEMILES" localSheetId="9">FALSE</definedName>
    <definedName name="QBREPORTCOMPARECOL_TRIPNOTBILLABLEMILES" localSheetId="11">FALSE</definedName>
    <definedName name="QBREPORTCOMPARECOL_TRIPNOTBILLABLEMILES" localSheetId="6">FALSE</definedName>
    <definedName name="QBREPORTCOMPARECOL_TRIPNOTBILLABLEMILES" localSheetId="10">FALSE</definedName>
    <definedName name="QBREPORTCOMPARECOL_TRIPNOTBILLABLEMILES" localSheetId="2">FALSE</definedName>
    <definedName name="QBREPORTCOMPARECOL_TRIPTAXDEDUCTIBLEAMOUNT" localSheetId="8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1">FALSE</definedName>
    <definedName name="QBREPORTCOMPARECOL_TRIPTAXDEDUCTIBLEAMOUNT" localSheetId="7">FALSE</definedName>
    <definedName name="QBREPORTCOMPARECOL_TRIPTAXDEDUCTIBLEAMOUNT" localSheetId="3">FALSE</definedName>
    <definedName name="QBREPORTCOMPARECOL_TRIPTAXDEDUCTIBLEAMOUNT" localSheetId="9">FALSE</definedName>
    <definedName name="QBREPORTCOMPARECOL_TRIPTAXDEDUCTIBLEAMOUNT" localSheetId="11">FALSE</definedName>
    <definedName name="QBREPORTCOMPARECOL_TRIPTAXDEDUCTIBLEAMOUNT" localSheetId="6">FALSE</definedName>
    <definedName name="QBREPORTCOMPARECOL_TRIPTAXDEDUCTIBLEAMOUNT" localSheetId="10">FALSE</definedName>
    <definedName name="QBREPORTCOMPARECOL_TRIPTAXDEDUCTIBLEAMOUNT" localSheetId="2">FALSE</definedName>
    <definedName name="QBREPORTCOMPARECOL_TRIPUNBILLEDMILES" localSheetId="8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1">FALSE</definedName>
    <definedName name="QBREPORTCOMPARECOL_TRIPUNBILLEDMILES" localSheetId="7">FALSE</definedName>
    <definedName name="QBREPORTCOMPARECOL_TRIPUNBILLEDMILES" localSheetId="3">FALSE</definedName>
    <definedName name="QBREPORTCOMPARECOL_TRIPUNBILLEDMILES" localSheetId="9">FALSE</definedName>
    <definedName name="QBREPORTCOMPARECOL_TRIPUNBILLEDMILES" localSheetId="11">FALSE</definedName>
    <definedName name="QBREPORTCOMPARECOL_TRIPUNBILLEDMILES" localSheetId="6">FALSE</definedName>
    <definedName name="QBREPORTCOMPARECOL_TRIPUNBILLEDMILES" localSheetId="10">FALSE</definedName>
    <definedName name="QBREPORTCOMPARECOL_TRIPUNBILLEDMILES" localSheetId="2">FALSE</definedName>
    <definedName name="QBREPORTCOMPARECOL_YTD" localSheetId="8">FALSE</definedName>
    <definedName name="QBREPORTCOMPARECOL_YTD" localSheetId="4">FALSE</definedName>
    <definedName name="QBREPORTCOMPARECOL_YTD" localSheetId="5">FALSE</definedName>
    <definedName name="QBREPORTCOMPARECOL_YTD" localSheetId="1">FALSE</definedName>
    <definedName name="QBREPORTCOMPARECOL_YTD" localSheetId="7">FALSE</definedName>
    <definedName name="QBREPORTCOMPARECOL_YTD" localSheetId="3">FALSE</definedName>
    <definedName name="QBREPORTCOMPARECOL_YTD" localSheetId="9">FALSE</definedName>
    <definedName name="QBREPORTCOMPARECOL_YTD" localSheetId="11">FALSE</definedName>
    <definedName name="QBREPORTCOMPARECOL_YTD" localSheetId="6">FALSE</definedName>
    <definedName name="QBREPORTCOMPARECOL_YTD" localSheetId="10">FALSE</definedName>
    <definedName name="QBREPORTCOMPARECOL_YTD" localSheetId="2">FALSE</definedName>
    <definedName name="QBREPORTCOMPARECOL_YTDBUDGET" localSheetId="8">FALSE</definedName>
    <definedName name="QBREPORTCOMPARECOL_YTDBUDGET" localSheetId="4">FALSE</definedName>
    <definedName name="QBREPORTCOMPARECOL_YTDBUDGET" localSheetId="5">FALSE</definedName>
    <definedName name="QBREPORTCOMPARECOL_YTDBUDGET" localSheetId="1">FALSE</definedName>
    <definedName name="QBREPORTCOMPARECOL_YTDBUDGET" localSheetId="7">FALSE</definedName>
    <definedName name="QBREPORTCOMPARECOL_YTDBUDGET" localSheetId="3">FALSE</definedName>
    <definedName name="QBREPORTCOMPARECOL_YTDBUDGET" localSheetId="9">FALSE</definedName>
    <definedName name="QBREPORTCOMPARECOL_YTDBUDGET" localSheetId="11">FALSE</definedName>
    <definedName name="QBREPORTCOMPARECOL_YTDBUDGET" localSheetId="6">FALSE</definedName>
    <definedName name="QBREPORTCOMPARECOL_YTDBUDGET" localSheetId="10">FALSE</definedName>
    <definedName name="QBREPORTCOMPARECOL_YTDBUDGET" localSheetId="2">FALSE</definedName>
    <definedName name="QBREPORTCOMPARECOL_YTDPCT" localSheetId="8">FALSE</definedName>
    <definedName name="QBREPORTCOMPARECOL_YTDPCT" localSheetId="4">FALSE</definedName>
    <definedName name="QBREPORTCOMPARECOL_YTDPCT" localSheetId="5">FALSE</definedName>
    <definedName name="QBREPORTCOMPARECOL_YTDPCT" localSheetId="1">FALSE</definedName>
    <definedName name="QBREPORTCOMPARECOL_YTDPCT" localSheetId="7">FALSE</definedName>
    <definedName name="QBREPORTCOMPARECOL_YTDPCT" localSheetId="3">FALSE</definedName>
    <definedName name="QBREPORTCOMPARECOL_YTDPCT" localSheetId="9">FALSE</definedName>
    <definedName name="QBREPORTCOMPARECOL_YTDPCT" localSheetId="11">FALSE</definedName>
    <definedName name="QBREPORTCOMPARECOL_YTDPCT" localSheetId="6">FALSE</definedName>
    <definedName name="QBREPORTCOMPARECOL_YTDPCT" localSheetId="10">FALSE</definedName>
    <definedName name="QBREPORTCOMPARECOL_YTDPCT" localSheetId="2">FALSE</definedName>
    <definedName name="QBREPORTROWAXIS" localSheetId="8">11</definedName>
    <definedName name="QBREPORTROWAXIS" localSheetId="4">11</definedName>
    <definedName name="QBREPORTROWAXIS" localSheetId="5">11</definedName>
    <definedName name="QBREPORTROWAXIS" localSheetId="1">11</definedName>
    <definedName name="QBREPORTROWAXIS" localSheetId="7">11</definedName>
    <definedName name="QBREPORTROWAXIS" localSheetId="3">11</definedName>
    <definedName name="QBREPORTROWAXIS" localSheetId="9">11</definedName>
    <definedName name="QBREPORTROWAXIS" localSheetId="11">11</definedName>
    <definedName name="QBREPORTROWAXIS" localSheetId="6">11</definedName>
    <definedName name="QBREPORTROWAXIS" localSheetId="10">11</definedName>
    <definedName name="QBREPORTROWAXIS" localSheetId="2">11</definedName>
    <definedName name="QBREPORTSUBCOLAXIS" localSheetId="8">24</definedName>
    <definedName name="QBREPORTSUBCOLAXIS" localSheetId="4">24</definedName>
    <definedName name="QBREPORTSUBCOLAXIS" localSheetId="5">24</definedName>
    <definedName name="QBREPORTSUBCOLAXIS" localSheetId="1">24</definedName>
    <definedName name="QBREPORTSUBCOLAXIS" localSheetId="7">24</definedName>
    <definedName name="QBREPORTSUBCOLAXIS" localSheetId="3">24</definedName>
    <definedName name="QBREPORTSUBCOLAXIS" localSheetId="9">24</definedName>
    <definedName name="QBREPORTSUBCOLAXIS" localSheetId="11">24</definedName>
    <definedName name="QBREPORTSUBCOLAXIS" localSheetId="6">24</definedName>
    <definedName name="QBREPORTSUBCOLAXIS" localSheetId="10">24</definedName>
    <definedName name="QBREPORTSUBCOLAXIS" localSheetId="2">24</definedName>
    <definedName name="QBREPORTTYPE" localSheetId="8">287</definedName>
    <definedName name="QBREPORTTYPE" localSheetId="4">287</definedName>
    <definedName name="QBREPORTTYPE" localSheetId="5">287</definedName>
    <definedName name="QBREPORTTYPE" localSheetId="1">288</definedName>
    <definedName name="QBREPORTTYPE" localSheetId="7">287</definedName>
    <definedName name="QBREPORTTYPE" localSheetId="3">287</definedName>
    <definedName name="QBREPORTTYPE" localSheetId="9">287</definedName>
    <definedName name="QBREPORTTYPE" localSheetId="11">287</definedName>
    <definedName name="QBREPORTTYPE" localSheetId="6">287</definedName>
    <definedName name="QBREPORTTYPE" localSheetId="10">287</definedName>
    <definedName name="QBREPORTTYPE" localSheetId="2">287</definedName>
    <definedName name="QBROWHEADERS" localSheetId="8">5</definedName>
    <definedName name="QBROWHEADERS" localSheetId="4">5</definedName>
    <definedName name="QBROWHEADERS" localSheetId="5">5</definedName>
    <definedName name="QBROWHEADERS" localSheetId="1">9</definedName>
    <definedName name="QBROWHEADERS" localSheetId="7">4</definedName>
    <definedName name="QBROWHEADERS" localSheetId="3">5</definedName>
    <definedName name="QBROWHEADERS" localSheetId="9">5</definedName>
    <definedName name="QBROWHEADERS" localSheetId="11">7</definedName>
    <definedName name="QBROWHEADERS" localSheetId="6">5</definedName>
    <definedName name="QBROWHEADERS" localSheetId="10">6</definedName>
    <definedName name="QBROWHEADERS" localSheetId="2">5</definedName>
    <definedName name="QBSTARTDATE" localSheetId="8">20200101</definedName>
    <definedName name="QBSTARTDATE" localSheetId="4">20200101</definedName>
    <definedName name="QBSTARTDATE" localSheetId="5">20200101</definedName>
    <definedName name="QBSTARTDATE" localSheetId="1">20200101</definedName>
    <definedName name="QBSTARTDATE" localSheetId="7">20200101</definedName>
    <definedName name="QBSTARTDATE" localSheetId="3">20200101</definedName>
    <definedName name="QBSTARTDATE" localSheetId="9">20200101</definedName>
    <definedName name="QBSTARTDATE" localSheetId="11">20200101</definedName>
    <definedName name="QBSTARTDATE" localSheetId="6">20200101</definedName>
    <definedName name="QBSTARTDATE" localSheetId="10">20200101</definedName>
    <definedName name="QBSTARTDATE" localSheetId="2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0" i="10" l="1"/>
  <c r="G321" i="10" s="1"/>
  <c r="G323" i="10" s="1"/>
  <c r="G285" i="10"/>
  <c r="G198" i="10"/>
  <c r="G199" i="10" s="1"/>
  <c r="G214" i="10"/>
  <c r="G151" i="10"/>
  <c r="G155" i="10"/>
  <c r="G73" i="10"/>
  <c r="G13" i="10"/>
  <c r="G339" i="10"/>
  <c r="G340" i="10" s="1"/>
  <c r="G328" i="10"/>
  <c r="G316" i="10"/>
  <c r="G308" i="10"/>
  <c r="G301" i="10"/>
  <c r="G303" i="10" s="1"/>
  <c r="G293" i="10"/>
  <c r="G290" i="10"/>
  <c r="G275" i="10"/>
  <c r="G276" i="10" s="1"/>
  <c r="G264" i="10"/>
  <c r="G259" i="10"/>
  <c r="G254" i="10"/>
  <c r="G235" i="10"/>
  <c r="G240" i="10" s="1"/>
  <c r="G227" i="10"/>
  <c r="G218" i="10"/>
  <c r="G210" i="10"/>
  <c r="G205" i="10"/>
  <c r="G181" i="10"/>
  <c r="G182" i="10" s="1"/>
  <c r="G170" i="10"/>
  <c r="G161" i="10"/>
  <c r="G144" i="10"/>
  <c r="G139" i="10"/>
  <c r="G133" i="10"/>
  <c r="G120" i="10"/>
  <c r="G114" i="10"/>
  <c r="G108" i="10"/>
  <c r="G94" i="10"/>
  <c r="G88" i="10"/>
  <c r="G68" i="10"/>
  <c r="G58" i="10"/>
  <c r="G42" i="10"/>
  <c r="G38" i="10"/>
  <c r="G33" i="10"/>
  <c r="G30" i="10"/>
  <c r="G26" i="10"/>
  <c r="G20" i="10"/>
  <c r="G9" i="10"/>
  <c r="I253" i="10"/>
  <c r="I249" i="10"/>
  <c r="I151" i="10"/>
  <c r="L214" i="10"/>
  <c r="L210" i="10"/>
  <c r="K210" i="10"/>
  <c r="L218" i="10"/>
  <c r="K218" i="10"/>
  <c r="K214" i="10"/>
  <c r="G221" i="10" l="1"/>
  <c r="G241" i="10" s="1"/>
  <c r="G158" i="10"/>
  <c r="G296" i="10"/>
  <c r="G312" i="10"/>
  <c r="G261" i="10"/>
  <c r="G121" i="10"/>
  <c r="G171" i="10" s="1"/>
  <c r="G96" i="10"/>
  <c r="G97" i="10" s="1"/>
  <c r="I17" i="14"/>
  <c r="E13" i="18"/>
  <c r="E14" i="18" s="1"/>
  <c r="E9" i="18"/>
  <c r="E10" i="18" s="1"/>
  <c r="G330" i="10" l="1"/>
  <c r="G331" i="10" s="1"/>
  <c r="G341" i="10" s="1"/>
  <c r="E15" i="18"/>
  <c r="E12" i="17"/>
  <c r="H5" i="10" l="1"/>
  <c r="J14" i="17" l="1"/>
  <c r="M13" i="17"/>
  <c r="M14" i="17" s="1"/>
  <c r="L13" i="17"/>
  <c r="L14" i="17" s="1"/>
  <c r="J13" i="17"/>
  <c r="I13" i="17"/>
  <c r="I14" i="17" s="1"/>
  <c r="G13" i="17"/>
  <c r="F13" i="17"/>
  <c r="F14" i="17" s="1"/>
  <c r="E13" i="17"/>
  <c r="E9" i="17"/>
  <c r="F9" i="17"/>
  <c r="G9" i="17"/>
  <c r="M18" i="17"/>
  <c r="M19" i="17" s="1"/>
  <c r="L18" i="17"/>
  <c r="L19" i="17" s="1"/>
  <c r="J18" i="17"/>
  <c r="J19" i="17" s="1"/>
  <c r="I18" i="17"/>
  <c r="I19" i="17" s="1"/>
  <c r="G18" i="17"/>
  <c r="G19" i="17" s="1"/>
  <c r="F18" i="17"/>
  <c r="F19" i="17" s="1"/>
  <c r="E18" i="17"/>
  <c r="E19" i="17" s="1"/>
  <c r="F8" i="4"/>
  <c r="F12" i="4"/>
  <c r="G12" i="4"/>
  <c r="G17" i="16"/>
  <c r="G18" i="16"/>
  <c r="F17" i="16"/>
  <c r="F18" i="16" s="1"/>
  <c r="E17" i="16"/>
  <c r="E18" i="16" s="1"/>
  <c r="E19" i="16" s="1"/>
  <c r="G9" i="16"/>
  <c r="G10" i="16" s="1"/>
  <c r="F9" i="16"/>
  <c r="F10" i="16" s="1"/>
  <c r="E9" i="16"/>
  <c r="E10" i="16" s="1"/>
  <c r="M17" i="16"/>
  <c r="M18" i="16" s="1"/>
  <c r="L17" i="16"/>
  <c r="L18" i="16" s="1"/>
  <c r="J17" i="16"/>
  <c r="J18" i="16" s="1"/>
  <c r="I17" i="16"/>
  <c r="I18" i="16" s="1"/>
  <c r="G14" i="17" l="1"/>
  <c r="E14" i="17"/>
  <c r="E20" i="17" s="1"/>
  <c r="F14" i="3"/>
  <c r="F19" i="3" s="1"/>
  <c r="G14" i="3"/>
  <c r="G19" i="3"/>
  <c r="F18" i="3"/>
  <c r="G18" i="3"/>
  <c r="F8" i="3"/>
  <c r="F9" i="3" s="1"/>
  <c r="F20" i="3" l="1"/>
  <c r="F17" i="4"/>
  <c r="F18" i="4" s="1"/>
  <c r="H22" i="9"/>
  <c r="H21" i="9"/>
  <c r="H20" i="9"/>
  <c r="H19" i="9"/>
  <c r="H13" i="9"/>
  <c r="H12" i="9"/>
  <c r="H8" i="9"/>
  <c r="E15" i="5"/>
  <c r="E14" i="5"/>
  <c r="E13" i="5"/>
  <c r="E7" i="5"/>
  <c r="E17" i="7"/>
  <c r="E16" i="7"/>
  <c r="E8" i="7"/>
  <c r="E10" i="7" s="1"/>
  <c r="E18" i="7" s="1"/>
  <c r="G20" i="8"/>
  <c r="G19" i="8"/>
  <c r="G14" i="8"/>
  <c r="G9" i="8"/>
  <c r="G10" i="8" s="1"/>
  <c r="G11" i="8" s="1"/>
  <c r="G15" i="8" s="1"/>
  <c r="G21" i="8" s="1"/>
  <c r="F23" i="6"/>
  <c r="F22" i="6"/>
  <c r="G22" i="6"/>
  <c r="F21" i="6"/>
  <c r="F17" i="6"/>
  <c r="F16" i="6"/>
  <c r="F15" i="6"/>
  <c r="F8" i="6"/>
  <c r="F9" i="4"/>
  <c r="F13" i="4" s="1"/>
  <c r="F19" i="4" l="1"/>
  <c r="H17" i="14"/>
  <c r="G17" i="14"/>
  <c r="F17" i="14"/>
  <c r="E17" i="14"/>
  <c r="H68" i="10" l="1"/>
  <c r="H58" i="10"/>
  <c r="L58" i="10" l="1"/>
  <c r="K58" i="10"/>
  <c r="J58" i="10"/>
  <c r="H275" i="10"/>
  <c r="H181" i="10"/>
  <c r="I170" i="10"/>
  <c r="H139" i="10"/>
  <c r="H133" i="10"/>
  <c r="I108" i="10"/>
  <c r="H108" i="10"/>
  <c r="J275" i="10"/>
  <c r="I275" i="10"/>
  <c r="N275" i="10"/>
  <c r="M275" i="10"/>
  <c r="L275" i="10"/>
  <c r="K275" i="10"/>
  <c r="I198" i="10" l="1"/>
  <c r="H339" i="10" l="1"/>
  <c r="H340" i="10" s="1"/>
  <c r="H328" i="10"/>
  <c r="H321" i="10"/>
  <c r="H323" i="10" s="1"/>
  <c r="H316" i="10"/>
  <c r="H308" i="10"/>
  <c r="H301" i="10"/>
  <c r="H303" i="10" s="1"/>
  <c r="H290" i="10"/>
  <c r="H285" i="10"/>
  <c r="H276" i="10"/>
  <c r="H264" i="10"/>
  <c r="H259" i="10"/>
  <c r="H254" i="10"/>
  <c r="H261" i="10" s="1"/>
  <c r="H235" i="10"/>
  <c r="H240" i="10" s="1"/>
  <c r="H227" i="10"/>
  <c r="H170" i="10"/>
  <c r="H161" i="10"/>
  <c r="H155" i="10"/>
  <c r="H158" i="10" s="1"/>
  <c r="H144" i="10"/>
  <c r="H120" i="10"/>
  <c r="H114" i="10"/>
  <c r="H94" i="10"/>
  <c r="I94" i="10"/>
  <c r="H88" i="10"/>
  <c r="H73" i="10"/>
  <c r="H42" i="10"/>
  <c r="H38" i="10"/>
  <c r="H33" i="10"/>
  <c r="H30" i="10"/>
  <c r="H26" i="10"/>
  <c r="H20" i="10"/>
  <c r="H13" i="10"/>
  <c r="H9" i="10"/>
  <c r="N170" i="10"/>
  <c r="M170" i="10"/>
  <c r="L170" i="10"/>
  <c r="K170" i="10"/>
  <c r="N133" i="10"/>
  <c r="M133" i="10"/>
  <c r="K133" i="10"/>
  <c r="H96" i="10" l="1"/>
  <c r="H121" i="10"/>
  <c r="H171" i="10" s="1"/>
  <c r="H296" i="10"/>
  <c r="H312" i="10" s="1"/>
  <c r="I22" i="9"/>
  <c r="I13" i="9"/>
  <c r="I12" i="9"/>
  <c r="I8" i="9"/>
  <c r="H21" i="8"/>
  <c r="H15" i="8"/>
  <c r="H14" i="8"/>
  <c r="H11" i="8"/>
  <c r="H10" i="8"/>
  <c r="H9" i="8"/>
  <c r="F18" i="7"/>
  <c r="F17" i="7"/>
  <c r="F16" i="7"/>
  <c r="F10" i="7"/>
  <c r="F8" i="7"/>
  <c r="G9" i="4"/>
  <c r="G13" i="4" s="1"/>
  <c r="G9" i="6"/>
  <c r="G17" i="6"/>
  <c r="G23" i="6" s="1"/>
  <c r="G16" i="6"/>
  <c r="G15" i="6"/>
  <c r="G8" i="6"/>
  <c r="F7" i="5"/>
  <c r="F14" i="5"/>
  <c r="F15" i="5" s="1"/>
  <c r="F13" i="5"/>
  <c r="G13" i="5"/>
  <c r="G8" i="4"/>
  <c r="G20" i="3"/>
  <c r="G9" i="3"/>
  <c r="G8" i="3"/>
  <c r="I91" i="10" l="1"/>
  <c r="H218" i="10" l="1"/>
  <c r="H214" i="10"/>
  <c r="H210" i="10"/>
  <c r="H205" i="10"/>
  <c r="H199" i="10"/>
  <c r="H182" i="10"/>
  <c r="H221" i="10" l="1"/>
  <c r="H241" i="10" s="1"/>
  <c r="H330" i="10" s="1"/>
  <c r="H97" i="10"/>
  <c r="I68" i="10"/>
  <c r="H331" i="10" l="1"/>
  <c r="H341" i="10" s="1"/>
  <c r="N68" i="10"/>
  <c r="M68" i="10"/>
  <c r="M26" i="10" l="1"/>
  <c r="N20" i="10"/>
  <c r="M20" i="10"/>
  <c r="N13" i="10"/>
  <c r="M13" i="10"/>
  <c r="N9" i="10"/>
  <c r="M9" i="10"/>
  <c r="M96" i="10" l="1"/>
  <c r="M97" i="10" s="1"/>
  <c r="N96" i="10"/>
  <c r="N97" i="10" s="1"/>
  <c r="K339" i="10" l="1"/>
  <c r="J339" i="10"/>
  <c r="J340" i="10" s="1"/>
  <c r="I339" i="10"/>
  <c r="I340" i="10" s="1"/>
  <c r="K335" i="10"/>
  <c r="K328" i="10"/>
  <c r="J328" i="10"/>
  <c r="I328" i="10"/>
  <c r="L321" i="10"/>
  <c r="L323" i="10" s="1"/>
  <c r="K321" i="10"/>
  <c r="K323" i="10" s="1"/>
  <c r="J321" i="10"/>
  <c r="J323" i="10" s="1"/>
  <c r="I321" i="10"/>
  <c r="I323" i="10" s="1"/>
  <c r="L316" i="10"/>
  <c r="K316" i="10"/>
  <c r="J316" i="10"/>
  <c r="I316" i="10"/>
  <c r="L308" i="10"/>
  <c r="K308" i="10"/>
  <c r="J308" i="10"/>
  <c r="I308" i="10"/>
  <c r="L301" i="10"/>
  <c r="L303" i="10" s="1"/>
  <c r="K301" i="10"/>
  <c r="K303" i="10" s="1"/>
  <c r="J301" i="10"/>
  <c r="J303" i="10" s="1"/>
  <c r="I301" i="10"/>
  <c r="I303" i="10" s="1"/>
  <c r="J293" i="10"/>
  <c r="I293" i="10"/>
  <c r="L290" i="10"/>
  <c r="K290" i="10"/>
  <c r="J290" i="10"/>
  <c r="I290" i="10"/>
  <c r="L285" i="10"/>
  <c r="K285" i="10"/>
  <c r="J285" i="10"/>
  <c r="I285" i="10"/>
  <c r="L276" i="10"/>
  <c r="K276" i="10"/>
  <c r="J276" i="10"/>
  <c r="I276" i="10"/>
  <c r="L264" i="10"/>
  <c r="K264" i="10"/>
  <c r="J264" i="10"/>
  <c r="I264" i="10"/>
  <c r="L259" i="10"/>
  <c r="K259" i="10"/>
  <c r="J259" i="10"/>
  <c r="I259" i="10"/>
  <c r="L254" i="10"/>
  <c r="K254" i="10"/>
  <c r="J254" i="10"/>
  <c r="I254" i="10"/>
  <c r="L246" i="10"/>
  <c r="L247" i="10" s="1"/>
  <c r="K246" i="10"/>
  <c r="K247" i="10" s="1"/>
  <c r="L235" i="10"/>
  <c r="L240" i="10" s="1"/>
  <c r="K235" i="10"/>
  <c r="K240" i="10" s="1"/>
  <c r="J235" i="10"/>
  <c r="J240" i="10" s="1"/>
  <c r="I235" i="10"/>
  <c r="I240" i="10" s="1"/>
  <c r="L227" i="10"/>
  <c r="K227" i="10"/>
  <c r="J227" i="10"/>
  <c r="I227" i="10"/>
  <c r="K220" i="10"/>
  <c r="K219" i="10"/>
  <c r="J218" i="10"/>
  <c r="I218" i="10"/>
  <c r="J214" i="10"/>
  <c r="I214" i="10"/>
  <c r="J210" i="10"/>
  <c r="I210" i="10"/>
  <c r="L205" i="10"/>
  <c r="K205" i="10"/>
  <c r="J205" i="10"/>
  <c r="I205" i="10"/>
  <c r="L199" i="10"/>
  <c r="K199" i="10"/>
  <c r="J199" i="10"/>
  <c r="I199" i="10"/>
  <c r="L181" i="10"/>
  <c r="L182" i="10" s="1"/>
  <c r="K181" i="10"/>
  <c r="K182" i="10" s="1"/>
  <c r="J181" i="10"/>
  <c r="J182" i="10" s="1"/>
  <c r="I181" i="10"/>
  <c r="I182" i="10" s="1"/>
  <c r="L171" i="10"/>
  <c r="J170" i="10"/>
  <c r="L161" i="10"/>
  <c r="K161" i="10"/>
  <c r="J161" i="10"/>
  <c r="I161" i="10"/>
  <c r="L155" i="10"/>
  <c r="L158" i="10" s="1"/>
  <c r="K155" i="10"/>
  <c r="K158" i="10" s="1"/>
  <c r="J155" i="10"/>
  <c r="J158" i="10" s="1"/>
  <c r="I155" i="10"/>
  <c r="I158" i="10" s="1"/>
  <c r="J144" i="10"/>
  <c r="I144" i="10"/>
  <c r="L139" i="10"/>
  <c r="K139" i="10"/>
  <c r="J139" i="10"/>
  <c r="I139" i="10"/>
  <c r="J133" i="10"/>
  <c r="I133" i="10"/>
  <c r="L132" i="10"/>
  <c r="L130" i="10"/>
  <c r="L128" i="10"/>
  <c r="L120" i="10"/>
  <c r="L121" i="10" s="1"/>
  <c r="K120" i="10"/>
  <c r="K121" i="10" s="1"/>
  <c r="J120" i="10"/>
  <c r="I120" i="10"/>
  <c r="J114" i="10"/>
  <c r="I114" i="10"/>
  <c r="L108" i="10"/>
  <c r="K108" i="10"/>
  <c r="J108" i="10"/>
  <c r="L88" i="10"/>
  <c r="J88" i="10"/>
  <c r="I88" i="10"/>
  <c r="L73" i="10"/>
  <c r="K73" i="10"/>
  <c r="J73" i="10"/>
  <c r="I73" i="10"/>
  <c r="L68" i="10"/>
  <c r="K68" i="10"/>
  <c r="J68" i="10"/>
  <c r="I58" i="10"/>
  <c r="L42" i="10"/>
  <c r="K42" i="10"/>
  <c r="J42" i="10"/>
  <c r="I42" i="10"/>
  <c r="L38" i="10"/>
  <c r="K38" i="10"/>
  <c r="J38" i="10"/>
  <c r="I38" i="10"/>
  <c r="L33" i="10"/>
  <c r="K33" i="10"/>
  <c r="J33" i="10"/>
  <c r="I33" i="10"/>
  <c r="L30" i="10"/>
  <c r="K30" i="10"/>
  <c r="J30" i="10"/>
  <c r="I30" i="10"/>
  <c r="L26" i="10"/>
  <c r="K26" i="10"/>
  <c r="J26" i="10"/>
  <c r="I26" i="10"/>
  <c r="L20" i="10"/>
  <c r="K20" i="10"/>
  <c r="J20" i="10"/>
  <c r="I20" i="10"/>
  <c r="L13" i="10"/>
  <c r="K13" i="10"/>
  <c r="J13" i="10"/>
  <c r="I13" i="10"/>
  <c r="L9" i="10"/>
  <c r="K9" i="10"/>
  <c r="J9" i="10"/>
  <c r="I9" i="10"/>
  <c r="I221" i="10" l="1"/>
  <c r="I241" i="10" s="1"/>
  <c r="L221" i="10"/>
  <c r="L241" i="10" s="1"/>
  <c r="I261" i="10"/>
  <c r="J96" i="10"/>
  <c r="J97" i="10" s="1"/>
  <c r="I96" i="10"/>
  <c r="I97" i="10" s="1"/>
  <c r="L133" i="10"/>
  <c r="K96" i="10"/>
  <c r="K97" i="10" s="1"/>
  <c r="L96" i="10"/>
  <c r="L97" i="10" s="1"/>
  <c r="K261" i="10"/>
  <c r="J121" i="10"/>
  <c r="J171" i="10" s="1"/>
  <c r="L261" i="10"/>
  <c r="J221" i="10"/>
  <c r="J241" i="10" s="1"/>
  <c r="J261" i="10"/>
  <c r="J296" i="10"/>
  <c r="J312" i="10" s="1"/>
  <c r="I296" i="10"/>
  <c r="I312" i="10" s="1"/>
  <c r="K241" i="10"/>
  <c r="I121" i="10"/>
  <c r="L22" i="9"/>
  <c r="I171" i="10" l="1"/>
  <c r="I330" i="10" s="1"/>
  <c r="I331" i="10" s="1"/>
  <c r="I341" i="10" s="1"/>
  <c r="J330" i="10"/>
  <c r="J331" i="10" s="1"/>
  <c r="J341" i="10" s="1"/>
  <c r="K21" i="8"/>
  <c r="K8" i="8"/>
  <c r="I18" i="7"/>
  <c r="J8" i="9" l="1"/>
  <c r="J12" i="9" s="1"/>
  <c r="J13" i="9" s="1"/>
  <c r="J18" i="9"/>
  <c r="J19" i="9" s="1"/>
  <c r="J20" i="9" s="1"/>
  <c r="I9" i="8"/>
  <c r="I10" i="8" s="1"/>
  <c r="I11" i="8" s="1"/>
  <c r="I15" i="8" s="1"/>
  <c r="I14" i="8"/>
  <c r="I19" i="8"/>
  <c r="I20" i="8" s="1"/>
  <c r="G8" i="7"/>
  <c r="G10" i="7" s="1"/>
  <c r="G16" i="7"/>
  <c r="G17" i="7" s="1"/>
  <c r="H8" i="6"/>
  <c r="H9" i="6" s="1"/>
  <c r="H15" i="6"/>
  <c r="H16" i="6" s="1"/>
  <c r="H21" i="6"/>
  <c r="H22" i="6" s="1"/>
  <c r="G7" i="5"/>
  <c r="H8" i="4"/>
  <c r="H9" i="4" s="1"/>
  <c r="H13" i="4" s="1"/>
  <c r="H19" i="4" s="1"/>
  <c r="H12" i="4"/>
  <c r="H17" i="4"/>
  <c r="H18" i="4"/>
  <c r="H8" i="3"/>
  <c r="H9" i="3" s="1"/>
  <c r="H14" i="3"/>
  <c r="H18" i="3"/>
  <c r="H24" i="3"/>
  <c r="H25" i="3" s="1"/>
  <c r="G14" i="5" l="1"/>
  <c r="G15" i="5" s="1"/>
  <c r="J21" i="9"/>
  <c r="J22" i="9" s="1"/>
  <c r="I21" i="8"/>
  <c r="G18" i="7"/>
  <c r="G19" i="7" s="1"/>
  <c r="H17" i="6"/>
  <c r="H23" i="6" s="1"/>
  <c r="H19" i="3"/>
  <c r="H20" i="3" s="1"/>
  <c r="H26" i="3" s="1"/>
</calcChain>
</file>

<file path=xl/sharedStrings.xml><?xml version="1.0" encoding="utf-8"?>
<sst xmlns="http://schemas.openxmlformats.org/spreadsheetml/2006/main" count="644" uniqueCount="421">
  <si>
    <t>Ordinary Income/Expense</t>
  </si>
  <si>
    <t>Income</t>
  </si>
  <si>
    <t>300.00 · Prior Year Funds</t>
  </si>
  <si>
    <t>301 · Real Property Taxes</t>
  </si>
  <si>
    <t>.10 · Current Year's Levy</t>
  </si>
  <si>
    <t>.40 · Delinquent Taxes -  Tax Claim</t>
  </si>
  <si>
    <t>Total 301 · Real Property Taxes</t>
  </si>
  <si>
    <t>310 · Local Tax Enabling Act</t>
  </si>
  <si>
    <t>310.10 · Real estate Transfer tax</t>
  </si>
  <si>
    <t>Total 310 · Local Tax Enabling Act</t>
  </si>
  <si>
    <t>321 · Business Licenses/Permits</t>
  </si>
  <si>
    <t>321.8 · Cable Television Franchise</t>
  </si>
  <si>
    <t>321.910 · Special Event</t>
  </si>
  <si>
    <t>Total 321 · Business Licenses/Permits</t>
  </si>
  <si>
    <t>331 - F · Fines</t>
  </si>
  <si>
    <t>331.10 · Court</t>
  </si>
  <si>
    <t>331.13 · State Police Fines</t>
  </si>
  <si>
    <t>Total 331 - F · Fines</t>
  </si>
  <si>
    <t>341 · Interest/Dividend Earnings</t>
  </si>
  <si>
    <t>341.01 · Interest Income</t>
  </si>
  <si>
    <t>Total 341 · Interest/Dividend Earnings</t>
  </si>
  <si>
    <t>342 · Rents and Royalties</t>
  </si>
  <si>
    <t>342.20 · Rent of Buildings</t>
  </si>
  <si>
    <t>Total 342 · Rents and Royalties</t>
  </si>
  <si>
    <t>352 · Federal Shares Revenues/Entitle</t>
  </si>
  <si>
    <t>352.01 · Public Safety -Grey Towers</t>
  </si>
  <si>
    <t>352.011 · Public Safety - Pipe Lines</t>
  </si>
  <si>
    <t>Total 352 · Federal Shares Revenues/Entitle</t>
  </si>
  <si>
    <t>355.00 · State Shared Revenue and Entit</t>
  </si>
  <si>
    <t>355.07 · Foreign Fire Insurance Premium</t>
  </si>
  <si>
    <t>Total 355.00 · State Shared Revenue and Entit</t>
  </si>
  <si>
    <t>361 · General Government</t>
  </si>
  <si>
    <t>361.00 · Sale of copies</t>
  </si>
  <si>
    <t>361.30 · Zoning and Subdivision/land</t>
  </si>
  <si>
    <t>361.32 · Septic Permit</t>
  </si>
  <si>
    <t>361.35 · Excavation Permit</t>
  </si>
  <si>
    <t>361.36 · Building Permit</t>
  </si>
  <si>
    <t>361.47 · Sign Permit</t>
  </si>
  <si>
    <t>361.58 · driveway access permit</t>
  </si>
  <si>
    <t>361.60 · ARB Application</t>
  </si>
  <si>
    <t>362.52 · Special Event</t>
  </si>
  <si>
    <t>Total 361 · General Government</t>
  </si>
  <si>
    <t>362 · Public Safety</t>
  </si>
  <si>
    <t>362.11 · Sale of Copies- Accident Report</t>
  </si>
  <si>
    <t>362.48 · Drug Task Force</t>
  </si>
  <si>
    <t>Total 362 · Public Safety</t>
  </si>
  <si>
    <t>364 · sanitation</t>
  </si>
  <si>
    <t>364.50 · Sale of Garbage Bags</t>
  </si>
  <si>
    <t>Total 364 · sanitation</t>
  </si>
  <si>
    <t>380 · Miscellaneous Revenue</t>
  </si>
  <si>
    <t>380.12 · Water Co -BC/BS Reimbursement</t>
  </si>
  <si>
    <t>380.14 · Workman comp Milford Fire Dept</t>
  </si>
  <si>
    <t>380.150 · Work Comp Milford Twp/Ding Twp</t>
  </si>
  <si>
    <t>386 · Donations</t>
  </si>
  <si>
    <t>Total 380 · Miscellaneous Revenue</t>
  </si>
  <si>
    <t>383 · Special Assessments (Not fm RE)</t>
  </si>
  <si>
    <t>388 · Fiduciary Fund Pension Contribu</t>
  </si>
  <si>
    <t>381.40 · police pension fund</t>
  </si>
  <si>
    <t>Total Income</t>
  </si>
  <si>
    <t>Gross Profit</t>
  </si>
  <si>
    <t>Expense</t>
  </si>
  <si>
    <t>400-409 · GENERAL GOVERNMENT -</t>
  </si>
  <si>
    <t>400 · Gen Gov't</t>
  </si>
  <si>
    <t>400.30 · Other Charges</t>
  </si>
  <si>
    <t>400.325 · Website</t>
  </si>
  <si>
    <t>400.35 · Insurance and Bonding</t>
  </si>
  <si>
    <t>400.351 · Public Officials Liab. Ins</t>
  </si>
  <si>
    <t>400.355 · Official Bond Premium</t>
  </si>
  <si>
    <t>400.356 · General Liaiblity Insurance</t>
  </si>
  <si>
    <t>Total 400.35 · Insurance and Bonding</t>
  </si>
  <si>
    <t>400.39 · Bank Services/Charges</t>
  </si>
  <si>
    <t>400.42 · Dues/Memberships</t>
  </si>
  <si>
    <t>400.46 · Meetings, Conferences, Cont Ed</t>
  </si>
  <si>
    <t>400.70 · Capital Purchases</t>
  </si>
  <si>
    <t>400.71 · Cap Purchases/Debt Service</t>
  </si>
  <si>
    <t>400.70 · Capital Purchases - Other</t>
  </si>
  <si>
    <t>Total 400.70 · Capital Purchases</t>
  </si>
  <si>
    <t>Total 400 · Gen Gov't</t>
  </si>
  <si>
    <t>402 · Financial Administration</t>
  </si>
  <si>
    <t>402.10 · Treasurer's Salary</t>
  </si>
  <si>
    <t>402.11 · Controller/Auditor</t>
  </si>
  <si>
    <t>402.20 · Supplies/Miscellaneous</t>
  </si>
  <si>
    <t>402.23 · Postage</t>
  </si>
  <si>
    <t>402.35 · Treasurer Bond</t>
  </si>
  <si>
    <t>405.34 · Advertising</t>
  </si>
  <si>
    <t>Total 402 · Financial Administration</t>
  </si>
  <si>
    <t>403 · Tax Collector</t>
  </si>
  <si>
    <t>403.05 · Tax Collector Salary</t>
  </si>
  <si>
    <t>403.21 · Supplies</t>
  </si>
  <si>
    <t>403.35 · Bond</t>
  </si>
  <si>
    <t>Total 403 · Tax Collector</t>
  </si>
  <si>
    <t>404 · Law</t>
  </si>
  <si>
    <t>404.10 · Personal Services</t>
  </si>
  <si>
    <t>Total 404 · Law</t>
  </si>
  <si>
    <t>405 · Clerk/Secretary</t>
  </si>
  <si>
    <t>405.10 · Secy/Clerk Salary</t>
  </si>
  <si>
    <t>405.20 · Office Supplies</t>
  </si>
  <si>
    <t>405.23 · Postage</t>
  </si>
  <si>
    <t>405.270 · Computer</t>
  </si>
  <si>
    <t>405.30 · Other Services and Charges</t>
  </si>
  <si>
    <t>405.31 · Professional Services</t>
  </si>
  <si>
    <t>405.311 · Stenographer Salary</t>
  </si>
  <si>
    <t>Total 405.31 · Professional Services</t>
  </si>
  <si>
    <t>405.32 · Clerk/Secy Telephone</t>
  </si>
  <si>
    <t>405.341 · Advertising</t>
  </si>
  <si>
    <t>Total 405 · Clerk/Secretary</t>
  </si>
  <si>
    <t>408 · Engineer</t>
  </si>
  <si>
    <t>408.10 · Personal Services</t>
  </si>
  <si>
    <t>Total 408 · Engineer</t>
  </si>
  <si>
    <t>409 · General Government Buildings/Pl</t>
  </si>
  <si>
    <t>409.20 · Supply</t>
  </si>
  <si>
    <t>409.30 · Boro Water</t>
  </si>
  <si>
    <t>409.33 · Gas &amp; Electric - Boro Hall</t>
  </si>
  <si>
    <t>409.34 · Gas &amp; Electric - Boro Office</t>
  </si>
  <si>
    <t>409.37 · Repairs/Maintenance</t>
  </si>
  <si>
    <t>409.92 · Water Co Medical</t>
  </si>
  <si>
    <t>Total 409 · General Government Buildings/Pl</t>
  </si>
  <si>
    <t>Total 400-409 · GENERAL GOVERNMENT -</t>
  </si>
  <si>
    <t>410-419 · Public Safety (protection)</t>
  </si>
  <si>
    <t>410 · Police</t>
  </si>
  <si>
    <t>410.00 · Police</t>
  </si>
  <si>
    <t>410.19 · Personal Services</t>
  </si>
  <si>
    <t>410.197 · Police Pension</t>
  </si>
  <si>
    <t>410.199 · Life Insurance</t>
  </si>
  <si>
    <t>Total 410.19 · Personal Services</t>
  </si>
  <si>
    <t>Total 410.00 · Police</t>
  </si>
  <si>
    <t>410.10 · Chief's Admin</t>
  </si>
  <si>
    <t>410.14 · Police Salaries - Other</t>
  </si>
  <si>
    <t>410.20 · Supplies</t>
  </si>
  <si>
    <t>410.210 · Office Supplies</t>
  </si>
  <si>
    <t>410.215 · Postage</t>
  </si>
  <si>
    <t>410.225 · Laboratory Supplies</t>
  </si>
  <si>
    <t>410.238 · Uniforms</t>
  </si>
  <si>
    <t>410.270 · Computer</t>
  </si>
  <si>
    <t>410.20 · Supplies - Other</t>
  </si>
  <si>
    <t>Total 410.20 · Supplies</t>
  </si>
  <si>
    <t>410.231 · Vehicle Gas</t>
  </si>
  <si>
    <t>410.25 · Repairs &amp; Maintenance</t>
  </si>
  <si>
    <t>410.251 · R&amp;M Vehicles</t>
  </si>
  <si>
    <t>410.252 · Police Car Calibration</t>
  </si>
  <si>
    <t>Total 410.25 · Repairs &amp; Maintenance</t>
  </si>
  <si>
    <t>410.253 · Police Purch Equip</t>
  </si>
  <si>
    <t>410.320 · Communication</t>
  </si>
  <si>
    <t>410.32 · Telephone</t>
  </si>
  <si>
    <t>410.320 · Communication - Other</t>
  </si>
  <si>
    <t>Total 410.320 · Communication</t>
  </si>
  <si>
    <t>410.35 · Police Insurance</t>
  </si>
  <si>
    <t>410.350 · Police Profess Liab Ins</t>
  </si>
  <si>
    <t>Total 410.35 · Police Insurance</t>
  </si>
  <si>
    <t>410.461 · Meeting/Conference/Training</t>
  </si>
  <si>
    <t>410.70 · Capital Purchases</t>
  </si>
  <si>
    <t>410.74 · Capital Purchase</t>
  </si>
  <si>
    <t>Total 410.70 · Capital Purchases</t>
  </si>
  <si>
    <t>Total 410 · Police</t>
  </si>
  <si>
    <t>411 · Fire</t>
  </si>
  <si>
    <t>411.42 · Amb Auto Ins</t>
  </si>
  <si>
    <t>411.50 · Foreign Fire Insurance Premium</t>
  </si>
  <si>
    <t>Total 411 · Fire</t>
  </si>
  <si>
    <t>414 · Planning and Zoning</t>
  </si>
  <si>
    <t>414.10 · Zoning Officer Salary</t>
  </si>
  <si>
    <t>414.300 · Other Services &amp; Charges</t>
  </si>
  <si>
    <t>414.46 · Educational</t>
  </si>
  <si>
    <t>414.300 · Other Services &amp; Charges - Other</t>
  </si>
  <si>
    <t>Total 414.300 · Other Services &amp; Charges</t>
  </si>
  <si>
    <t>414.32 · Building Inspector</t>
  </si>
  <si>
    <t>414.320 · Zoning Telephone</t>
  </si>
  <si>
    <t>Total 414 · Planning and Zoning</t>
  </si>
  <si>
    <t>Total 410-419 · Public Safety (protection)</t>
  </si>
  <si>
    <t>426-429 · PUBLIC WORKS - SANITATION (</t>
  </si>
  <si>
    <t>426 · Public Works</t>
  </si>
  <si>
    <t>426.238 · Uniforms</t>
  </si>
  <si>
    <t>Total 426 · Public Works</t>
  </si>
  <si>
    <t>Total 426-429 · PUBLIC WORKS - SANITATION (</t>
  </si>
  <si>
    <t>427 · Solid Waste Collection</t>
  </si>
  <si>
    <t>427.110 · Salaries</t>
  </si>
  <si>
    <t>427.230 · Operating Supplies</t>
  </si>
  <si>
    <t>427.231 · Vehicle Fuel</t>
  </si>
  <si>
    <t>427.239 · Tipping Fees</t>
  </si>
  <si>
    <t>Total 427.230 · Operating Supplies</t>
  </si>
  <si>
    <t>427.250 · Repair and Maintenance Supplies</t>
  </si>
  <si>
    <t>427.251 · Repairs</t>
  </si>
  <si>
    <t>427.253 · Supplies</t>
  </si>
  <si>
    <t>427.250 · Repair and Maintenance Supplies - Other</t>
  </si>
  <si>
    <t>Total 427.250 · Repair and Maintenance Supplies</t>
  </si>
  <si>
    <t>427 · Solid Waste Collection - Other</t>
  </si>
  <si>
    <t>Total 427 · Solid Waste Collection</t>
  </si>
  <si>
    <t>429 · Wastewater Collection</t>
  </si>
  <si>
    <t>429.10 · Sewage Enforcement Sal</t>
  </si>
  <si>
    <t>Total 429 · Wastewater Collection</t>
  </si>
  <si>
    <t>430-439 · PUBLIC WORKS-HIGHWAYS,ROADS</t>
  </si>
  <si>
    <t>430 · Public Works-Highways/Roads</t>
  </si>
  <si>
    <t>430.10 · Personal Services - Compensatio</t>
  </si>
  <si>
    <t>430.1 · F/T Street Salary</t>
  </si>
  <si>
    <t>430.11 · PT Street Salary</t>
  </si>
  <si>
    <t>430.190 · Employer Paid Benefits</t>
  </si>
  <si>
    <t>430.198 · Streeet Life Insurance</t>
  </si>
  <si>
    <t>Total 430.190 · Employer Paid Benefits</t>
  </si>
  <si>
    <t>Total 430.10 · Personal Services - Compensatio</t>
  </si>
  <si>
    <t>430.156 · Street Medical Insurance</t>
  </si>
  <si>
    <t>430.220 · Operating Supplies</t>
  </si>
  <si>
    <t>430.210 · Supplies</t>
  </si>
  <si>
    <t>430.231 · Fuel</t>
  </si>
  <si>
    <t>430.238 · Uniforms</t>
  </si>
  <si>
    <t>430.245 · Highway Supplies</t>
  </si>
  <si>
    <t>430.220 · Operating Supplies - Other</t>
  </si>
  <si>
    <t>Total 430.220 · Operating Supplies</t>
  </si>
  <si>
    <t>430.250 · Repair and Maintenance Supplies</t>
  </si>
  <si>
    <t>430.251 · Vehicle Repair</t>
  </si>
  <si>
    <t>430.324 · Wireless Telephone</t>
  </si>
  <si>
    <t>430.250 · Repair and Maintenance Supplies - Other</t>
  </si>
  <si>
    <t>Total 430.250 · Repair and Maintenance Supplies</t>
  </si>
  <si>
    <t>430.360 · Public Utilities</t>
  </si>
  <si>
    <t>430.361 · Gas &amp; Electric - Garage</t>
  </si>
  <si>
    <t>Total 430.360 · Public Utilities</t>
  </si>
  <si>
    <t>Total 430 · Public Works-Highways/Roads</t>
  </si>
  <si>
    <t>432 · Winter Maintenance-Snow Removal</t>
  </si>
  <si>
    <t>432.220 · Operating Supplies</t>
  </si>
  <si>
    <t>432.245 · Highway Supplies</t>
  </si>
  <si>
    <t>Total 432.220 · Operating Supplies</t>
  </si>
  <si>
    <t>432.280 · Anti-Skid</t>
  </si>
  <si>
    <t>Total 432 · Winter Maintenance-Snow Removal</t>
  </si>
  <si>
    <t>437.00 · Repairs of Tools and Machinery</t>
  </si>
  <si>
    <t>437.01 · Equipment Repairs</t>
  </si>
  <si>
    <t>Total 437.00 · Repairs of Tools and Machinery</t>
  </si>
  <si>
    <t>Total 430-439 · PUBLIC WORKS-HIGHWAYS,ROADS</t>
  </si>
  <si>
    <t>481-484 · Employer Paid Benefits/Withhold</t>
  </si>
  <si>
    <t>481.30 · Unemployment -</t>
  </si>
  <si>
    <t>Total 481-484 · Employer Paid Benefits/Withhold</t>
  </si>
  <si>
    <t>486-488 · Insurance, Casualty and Surety</t>
  </si>
  <si>
    <t>484.00 · Worker's Compensation</t>
  </si>
  <si>
    <t>486 · Insurance</t>
  </si>
  <si>
    <t>486.00 · Boro Property Insurance</t>
  </si>
  <si>
    <t>Total 486 · Insurance</t>
  </si>
  <si>
    <t>486.02 · Heart &amp; Lung Insurance</t>
  </si>
  <si>
    <t>Total 486-488 · Insurance, Casualty and Surety</t>
  </si>
  <si>
    <t>Total Expense</t>
  </si>
  <si>
    <t>Net Ordinary Income</t>
  </si>
  <si>
    <t>Net Income</t>
  </si>
  <si>
    <t>Net Other Income</t>
  </si>
  <si>
    <t>Total Other Income</t>
  </si>
  <si>
    <t>365 · Prior Year Surplus</t>
  </si>
  <si>
    <t>Other Income</t>
  </si>
  <si>
    <t>Other Income/Expense</t>
  </si>
  <si>
    <t>486.002 · Ambulance</t>
  </si>
  <si>
    <t>486.001 · Fire Dept</t>
  </si>
  <si>
    <t>411.15 · Equipment</t>
  </si>
  <si>
    <t>Loan year 10 of 10</t>
  </si>
  <si>
    <t>Total 301.00 · Real Estate Taxes</t>
  </si>
  <si>
    <t>301.30 · Delinquent</t>
  </si>
  <si>
    <t>301.02 · Current Year</t>
  </si>
  <si>
    <t>301.00 · Real Estate Taxes</t>
  </si>
  <si>
    <t>Total Other Expense</t>
  </si>
  <si>
    <t>8010 · Other Expenses</t>
  </si>
  <si>
    <t>Other Expense</t>
  </si>
  <si>
    <t>438 · Maint/Repair Road &amp; Bridges</t>
  </si>
  <si>
    <t>301.300 · Delinquent Tax</t>
  </si>
  <si>
    <t>301.101 · Current Year</t>
  </si>
  <si>
    <t>438.246 · Paving</t>
  </si>
  <si>
    <t>355.02 · Motor Vehicle Fuel Tax</t>
  </si>
  <si>
    <t>341.010 · Bank Interest Income</t>
  </si>
  <si>
    <t>395 · Prior Year Surplus</t>
  </si>
  <si>
    <t>Total 472 · Loan Interest Expense</t>
  </si>
  <si>
    <t>472.001 · Interest</t>
  </si>
  <si>
    <t>472 · Loan Interest Expense</t>
  </si>
  <si>
    <t>301.400 · Real Estate TAxes - Delinquent</t>
  </si>
  <si>
    <t>301.100 · Current</t>
  </si>
  <si>
    <t>Total 454.000 · Parks &amp; Rec Administration</t>
  </si>
  <si>
    <t>451.37 · Repairs</t>
  </si>
  <si>
    <t>454.000 · Parks &amp; Rec Administration</t>
  </si>
  <si>
    <t>Total 301 · Real Estate Taxes</t>
  </si>
  <si>
    <t>301.010 · Delinquent</t>
  </si>
  <si>
    <t>301.000 · Current</t>
  </si>
  <si>
    <t>301 · Real Estate Taxes</t>
  </si>
  <si>
    <t>442.360 · Street Lighting</t>
  </si>
  <si>
    <t>Total 301.00 Real Estate Taxes</t>
  </si>
  <si>
    <t>Total 301.02 · Current</t>
  </si>
  <si>
    <t>301.02 · Current - Other</t>
  </si>
  <si>
    <t>301.02 · Current</t>
  </si>
  <si>
    <t>301.00 Real Estate Taxes</t>
  </si>
  <si>
    <t>Total 455 · Shade Trees</t>
  </si>
  <si>
    <t>Total Personal Services</t>
  </si>
  <si>
    <t>Supplies</t>
  </si>
  <si>
    <t>Personal Services</t>
  </si>
  <si>
    <t>455 · Shade Trees</t>
  </si>
  <si>
    <t>301.001 · Delinquent</t>
  </si>
  <si>
    <t>2021</t>
  </si>
  <si>
    <t>Budget</t>
  </si>
  <si>
    <t>2020</t>
  </si>
  <si>
    <t>Actual</t>
  </si>
  <si>
    <t>451 · Recreation Administration</t>
  </si>
  <si>
    <t>Jan - Dec 19</t>
  </si>
  <si>
    <t>2019</t>
  </si>
  <si>
    <t>430.74 · Major Equipemnt Purch</t>
  </si>
  <si>
    <t>321 · Business Licenses/Permits - Other</t>
  </si>
  <si>
    <t>331 - F · Fines - Other</t>
  </si>
  <si>
    <t>341.10 · Dividend</t>
  </si>
  <si>
    <t>352 · Federal Shares Revenues/Entitle - Other</t>
  </si>
  <si>
    <t>355.01 · Public Utility Realty</t>
  </si>
  <si>
    <t>357.02 · Comprehensive Plan</t>
  </si>
  <si>
    <t>361.01 · General Government  Other</t>
  </si>
  <si>
    <t>361.02 · Sidewalk Construction Permit</t>
  </si>
  <si>
    <t>361.55 · Street closing permit</t>
  </si>
  <si>
    <t>361 · General Government - Other</t>
  </si>
  <si>
    <t>36247 · sidewalk closing permit</t>
  </si>
  <si>
    <t>362.51 · Police Dept Contribution</t>
  </si>
  <si>
    <t>379 · Other Charges for Services</t>
  </si>
  <si>
    <t>Insurance Reimburement</t>
  </si>
  <si>
    <t>380.11 · Election booth storage</t>
  </si>
  <si>
    <t>380.16 · Misc. Reimbursement</t>
  </si>
  <si>
    <t>380.22 · Ins Reimbursement- Vehicle Dama</t>
  </si>
  <si>
    <t>380.5 · Miscellaneous reimbursemens</t>
  </si>
  <si>
    <t>386.20 · EMT Emergency Services</t>
  </si>
  <si>
    <t>386.21 · Emergency Supplies</t>
  </si>
  <si>
    <t>380 · Miscellaneous Revenue - Other</t>
  </si>
  <si>
    <t>387.00 · Contribution</t>
  </si>
  <si>
    <t>Biddis Park Expense</t>
  </si>
  <si>
    <t>400.50 · Contributions</t>
  </si>
  <si>
    <t>400.540 · Non-governmental Organizations</t>
  </si>
  <si>
    <t>Total 400.50 · Contributions</t>
  </si>
  <si>
    <t>400.60 · Capital Construction</t>
  </si>
  <si>
    <t>400.72 · Capital Purchase/Recodification</t>
  </si>
  <si>
    <t>402.21 · EMT Emergency Services</t>
  </si>
  <si>
    <t>402.22 · Emergency Supplies</t>
  </si>
  <si>
    <t>402.31 · Professional Services</t>
  </si>
  <si>
    <t>402.39 · Bank Charges</t>
  </si>
  <si>
    <t>404.11 · Stenographer</t>
  </si>
  <si>
    <t>404.30 · Other Services/Charges</t>
  </si>
  <si>
    <t>405.31 · Professional Services - Other</t>
  </si>
  <si>
    <t>Food</t>
  </si>
  <si>
    <t>410.11 · Chief's Patrol</t>
  </si>
  <si>
    <t>410.25 · Repairs &amp; Maintenance - Other</t>
  </si>
  <si>
    <t>410.99 · Miscellaneous</t>
  </si>
  <si>
    <t>416.00 · Munitions and Armory</t>
  </si>
  <si>
    <t>414.270 · Computer</t>
  </si>
  <si>
    <t>414.315 · Zoning permit</t>
  </si>
  <si>
    <t>414 · Planning and Zoning - Other</t>
  </si>
  <si>
    <t>423 · Health and Human Services</t>
  </si>
  <si>
    <t>427.230 · Operating Supplies - Other</t>
  </si>
  <si>
    <t>431.312 · Training</t>
  </si>
  <si>
    <t>430 · Public Works-Highways/Roads - Other</t>
  </si>
  <si>
    <t>432.220 · Operating Supplies - Other</t>
  </si>
  <si>
    <t>436 · Storn Sewers/Drains</t>
  </si>
  <si>
    <t>437.00 · Repairs of Tools and Machinery - Other</t>
  </si>
  <si>
    <t>438 · Maintenance &amp; Repairs of Roads</t>
  </si>
  <si>
    <t>438.20 · highway supplies</t>
  </si>
  <si>
    <t>Total 438 · Maintenance &amp; Repairs of Roads</t>
  </si>
  <si>
    <t>45500 · Shade Tree Expense (fm GF)</t>
  </si>
  <si>
    <t>492 · Interfund Operating transfers</t>
  </si>
  <si>
    <t>GF to Shade Tree</t>
  </si>
  <si>
    <t>GF to Recreation Fund</t>
  </si>
  <si>
    <t>Total 492 · Interfund Operating transfers</t>
  </si>
  <si>
    <t>Recreat · Recreation Fund</t>
  </si>
  <si>
    <t>380.20 · Barckley Grant</t>
  </si>
  <si>
    <t>411.23 · Fire Worker Comp</t>
  </si>
  <si>
    <t>471 · Loan Principal Expense</t>
  </si>
  <si>
    <t>Total 471 · Loan Principal Expense</t>
  </si>
  <si>
    <t>454.247 · Supplies</t>
  </si>
  <si>
    <t>367.50 ·Donations</t>
  </si>
  <si>
    <t>379 · Tree Cutting/Removal/Pruning</t>
  </si>
  <si>
    <t>Total 379 · All other charges for service</t>
  </si>
  <si>
    <t>387.000 · Contribution</t>
  </si>
  <si>
    <t>Jan - Dec 18</t>
  </si>
  <si>
    <t>2018</t>
  </si>
  <si>
    <t>352.02 · Liquor License</t>
  </si>
  <si>
    <t>392.02 · Unappropriated Prior Year Surp</t>
  </si>
  <si>
    <t>410.198 · Disability</t>
  </si>
  <si>
    <t>410.216 · Police Printing</t>
  </si>
  <si>
    <t>321.7 · Licenses - Amusements</t>
  </si>
  <si>
    <t>322.20 · Demolition Permit</t>
  </si>
  <si>
    <t>362.50 · Civil Complaint Fee</t>
  </si>
  <si>
    <t>391 · Sale of General Fixed Assets</t>
  </si>
  <si>
    <t>391.10· Sale of Equipment</t>
  </si>
  <si>
    <t>Total 391 · Sale of General Fixed Assets</t>
  </si>
  <si>
    <t xml:space="preserve">430.196· Dental Insurance </t>
  </si>
  <si>
    <t>410.239 · Uniform Training - New Hire</t>
  </si>
  <si>
    <t>Barckley Grant Expense</t>
  </si>
  <si>
    <t>Storm WaterExpense</t>
  </si>
  <si>
    <t>Jan - Sept 20</t>
  </si>
  <si>
    <t>6260 · Printing &amp; reproduction</t>
  </si>
  <si>
    <t>Jan -Sept 20</t>
  </si>
  <si>
    <t>320 · Licenses &amp; Permit</t>
  </si>
  <si>
    <t>310.50 · Local Services Tax</t>
  </si>
  <si>
    <t>364.51 · Street Dept Rev -Other</t>
  </si>
  <si>
    <t>364.30 · Non-Uniform Pension Fund</t>
  </si>
  <si>
    <t>430.157 · Street Equipment Purchase</t>
  </si>
  <si>
    <t>405.11 · Employer Paid FICA - Secretary</t>
  </si>
  <si>
    <t>403.11 ·Employer Paid FICA - Tax Collec</t>
  </si>
  <si>
    <t>410.12 · Employer Paid FICA - Police</t>
  </si>
  <si>
    <t>430.192 · Employer Paid FICA - Street</t>
  </si>
  <si>
    <t>414.11 · Employer Paid FICA - Zoning</t>
  </si>
  <si>
    <t xml:space="preserve">430.197· Non-Uniform Pension </t>
  </si>
  <si>
    <t>362.14 - Local Fines</t>
  </si>
  <si>
    <t>410.15 · Police Salaries Training - Mand</t>
  </si>
  <si>
    <t>Shade Tree</t>
  </si>
  <si>
    <t>Recreation</t>
  </si>
  <si>
    <t>Debt Service</t>
  </si>
  <si>
    <t>General Fund</t>
  </si>
  <si>
    <t>Fire</t>
  </si>
  <si>
    <t>Street Improvement</t>
  </si>
  <si>
    <t>Street Light</t>
  </si>
  <si>
    <t>MILS</t>
  </si>
  <si>
    <t>410.196 · Med/Dental Ins</t>
  </si>
  <si>
    <t>Max Millage</t>
  </si>
  <si>
    <t>30 + 5</t>
  </si>
  <si>
    <t>Sufficient for purpose</t>
  </si>
  <si>
    <t>no limit</t>
  </si>
  <si>
    <t>410.13 · Police Salaries Training - Elective</t>
  </si>
  <si>
    <t>409.31 · Utilities - UGI</t>
  </si>
  <si>
    <t>Pension</t>
  </si>
  <si>
    <t>Utilities</t>
  </si>
  <si>
    <t>Total 364 · Pension  Fund</t>
  </si>
  <si>
    <t>Total 410· Pension  Fund Expense</t>
  </si>
  <si>
    <t>402.21 · EMS Emergency Services</t>
  </si>
  <si>
    <t>Total 410· Expense</t>
  </si>
  <si>
    <t xml:space="preserve">EMS </t>
  </si>
  <si>
    <t>Draft Budget 2022</t>
  </si>
  <si>
    <t>Jan 1 - Dec 20</t>
  </si>
  <si>
    <t xml:space="preserve">        </t>
  </si>
  <si>
    <t>Jan 1 - Jun  21</t>
  </si>
  <si>
    <t>410.354 · Police Workers Comp</t>
  </si>
  <si>
    <t>GF to Grant Acctount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</si>
</sst>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5" xfId="0" applyNumberFormat="1" applyFont="1" applyBorder="1"/>
    <xf numFmtId="164" fontId="2" fillId="0" borderId="4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2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2" fillId="0" borderId="6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Continuous"/>
    </xf>
    <xf numFmtId="4" fontId="1" fillId="0" borderId="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7" fillId="0" borderId="0" xfId="0" applyNumberFormat="1" applyFont="1"/>
    <xf numFmtId="4" fontId="1" fillId="0" borderId="0" xfId="0" applyNumberFormat="1" applyFont="1"/>
    <xf numFmtId="4" fontId="7" fillId="0" borderId="2" xfId="0" applyNumberFormat="1" applyFont="1" applyBorder="1"/>
    <xf numFmtId="4" fontId="7" fillId="0" borderId="3" xfId="0" applyNumberFormat="1" applyFont="1" applyBorder="1"/>
    <xf numFmtId="4" fontId="1" fillId="0" borderId="5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1" fillId="0" borderId="0" xfId="0" applyNumberFormat="1" applyFont="1" applyBorder="1"/>
    <xf numFmtId="4" fontId="2" fillId="0" borderId="11" xfId="0" applyNumberFormat="1" applyFont="1" applyBorder="1"/>
    <xf numFmtId="164" fontId="2" fillId="0" borderId="0" xfId="0" applyNumberFormat="1" applyFont="1" applyBorder="1"/>
    <xf numFmtId="4" fontId="7" fillId="0" borderId="0" xfId="0" applyNumberFormat="1" applyFont="1" applyBorder="1"/>
    <xf numFmtId="49" fontId="8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0" fontId="9" fillId="0" borderId="0" xfId="0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/>
    </xf>
    <xf numFmtId="40" fontId="10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40" fontId="10" fillId="0" borderId="2" xfId="0" applyNumberFormat="1" applyFont="1" applyBorder="1"/>
    <xf numFmtId="4" fontId="10" fillId="0" borderId="2" xfId="0" applyNumberFormat="1" applyFont="1" applyBorder="1"/>
    <xf numFmtId="40" fontId="10" fillId="0" borderId="0" xfId="0" applyNumberFormat="1" applyFont="1" applyBorder="1"/>
    <xf numFmtId="4" fontId="10" fillId="0" borderId="0" xfId="0" applyNumberFormat="1" applyFont="1" applyBorder="1"/>
    <xf numFmtId="4" fontId="9" fillId="0" borderId="2" xfId="0" applyNumberFormat="1" applyFont="1" applyBorder="1"/>
    <xf numFmtId="39" fontId="9" fillId="0" borderId="0" xfId="0" applyNumberFormat="1" applyFont="1"/>
    <xf numFmtId="40" fontId="9" fillId="0" borderId="0" xfId="0" applyNumberFormat="1" applyFont="1"/>
    <xf numFmtId="40" fontId="9" fillId="0" borderId="2" xfId="0" applyNumberFormat="1" applyFont="1" applyBorder="1"/>
    <xf numFmtId="40" fontId="10" fillId="0" borderId="4" xfId="0" applyNumberFormat="1" applyFont="1" applyBorder="1"/>
    <xf numFmtId="4" fontId="9" fillId="0" borderId="3" xfId="0" applyNumberFormat="1" applyFont="1" applyBorder="1"/>
    <xf numFmtId="40" fontId="10" fillId="0" borderId="3" xfId="0" applyNumberFormat="1" applyFont="1" applyBorder="1"/>
    <xf numFmtId="0" fontId="9" fillId="0" borderId="2" xfId="0" applyFont="1" applyBorder="1"/>
    <xf numFmtId="0" fontId="9" fillId="0" borderId="0" xfId="0" applyFont="1" applyBorder="1"/>
    <xf numFmtId="4" fontId="9" fillId="0" borderId="0" xfId="0" applyNumberFormat="1" applyFont="1" applyBorder="1"/>
    <xf numFmtId="0" fontId="9" fillId="0" borderId="3" xfId="0" applyFont="1" applyBorder="1"/>
    <xf numFmtId="40" fontId="8" fillId="0" borderId="5" xfId="0" applyNumberFormat="1" applyFont="1" applyBorder="1"/>
    <xf numFmtId="0" fontId="8" fillId="0" borderId="0" xfId="0" applyFont="1"/>
    <xf numFmtId="4" fontId="8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0" fontId="9" fillId="0" borderId="0" xfId="0" applyNumberFormat="1" applyFont="1" applyBorder="1"/>
    <xf numFmtId="40" fontId="8" fillId="0" borderId="0" xfId="0" applyNumberFormat="1" applyFont="1"/>
    <xf numFmtId="40" fontId="8" fillId="0" borderId="3" xfId="0" applyNumberFormat="1" applyFont="1" applyBorder="1"/>
    <xf numFmtId="4" fontId="2" fillId="0" borderId="0" xfId="0" applyNumberFormat="1" applyFont="1" applyBorder="1"/>
    <xf numFmtId="0" fontId="0" fillId="0" borderId="0" xfId="0" applyBorder="1"/>
    <xf numFmtId="40" fontId="8" fillId="0" borderId="4" xfId="0" applyNumberFormat="1" applyFont="1" applyBorder="1"/>
    <xf numFmtId="40" fontId="8" fillId="0" borderId="2" xfId="0" applyNumberFormat="1" applyFont="1" applyBorder="1"/>
    <xf numFmtId="4" fontId="8" fillId="0" borderId="0" xfId="0" applyNumberFormat="1" applyFont="1" applyFill="1"/>
    <xf numFmtId="4" fontId="8" fillId="0" borderId="2" xfId="0" applyNumberFormat="1" applyFont="1" applyFill="1" applyBorder="1"/>
    <xf numFmtId="164" fontId="1" fillId="0" borderId="4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4" fontId="1" fillId="0" borderId="2" xfId="0" applyNumberFormat="1" applyFont="1" applyBorder="1"/>
    <xf numFmtId="4" fontId="1" fillId="0" borderId="6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/>
    <xf numFmtId="4" fontId="5" fillId="0" borderId="0" xfId="0" applyNumberFormat="1" applyFont="1" applyBorder="1" applyAlignment="1">
      <alignment horizontal="centerContinuous"/>
    </xf>
    <xf numFmtId="49" fontId="8" fillId="0" borderId="6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164" fontId="10" fillId="0" borderId="0" xfId="0" applyNumberFormat="1" applyFont="1"/>
    <xf numFmtId="164" fontId="8" fillId="0" borderId="3" xfId="0" applyNumberFormat="1" applyFont="1" applyBorder="1"/>
    <xf numFmtId="164" fontId="10" fillId="0" borderId="3" xfId="0" applyNumberFormat="1" applyFont="1" applyBorder="1"/>
    <xf numFmtId="164" fontId="8" fillId="0" borderId="0" xfId="0" applyNumberFormat="1" applyFont="1"/>
    <xf numFmtId="164" fontId="8" fillId="0" borderId="4" xfId="0" applyNumberFormat="1" applyFont="1" applyBorder="1"/>
    <xf numFmtId="164" fontId="10" fillId="0" borderId="4" xfId="0" applyNumberFormat="1" applyFont="1" applyBorder="1"/>
    <xf numFmtId="164" fontId="10" fillId="0" borderId="0" xfId="0" applyNumberFormat="1" applyFont="1" applyBorder="1"/>
    <xf numFmtId="164" fontId="8" fillId="0" borderId="0" xfId="0" applyNumberFormat="1" applyFont="1" applyBorder="1"/>
    <xf numFmtId="4" fontId="9" fillId="0" borderId="4" xfId="0" applyNumberFormat="1" applyFont="1" applyBorder="1"/>
    <xf numFmtId="4" fontId="8" fillId="0" borderId="0" xfId="0" applyNumberFormat="1" applyFont="1" applyFill="1" applyBorder="1"/>
    <xf numFmtId="49" fontId="10" fillId="0" borderId="0" xfId="0" applyNumberFormat="1" applyFont="1"/>
    <xf numFmtId="4" fontId="10" fillId="0" borderId="2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2" xfId="0" applyNumberFormat="1" applyFont="1" applyFill="1" applyBorder="1"/>
    <xf numFmtId="4" fontId="10" fillId="0" borderId="0" xfId="0" applyNumberFormat="1" applyFont="1" applyFill="1" applyBorder="1"/>
    <xf numFmtId="4" fontId="10" fillId="0" borderId="0" xfId="0" applyNumberFormat="1" applyFont="1" applyFill="1"/>
    <xf numFmtId="40" fontId="10" fillId="0" borderId="0" xfId="0" applyNumberFormat="1" applyFont="1" applyFill="1"/>
    <xf numFmtId="40" fontId="10" fillId="0" borderId="5" xfId="0" applyNumberFormat="1" applyFont="1" applyBorder="1"/>
    <xf numFmtId="40" fontId="8" fillId="0" borderId="0" xfId="0" applyNumberFormat="1" applyFont="1" applyBorder="1"/>
    <xf numFmtId="0" fontId="5" fillId="0" borderId="0" xfId="0" applyFont="1"/>
  </cellXfs>
  <cellStyles count="2">
    <cellStyle name="Normal" xfId="0" builtinId="0"/>
    <cellStyle name="Normal 2" xfId="1" xr:uid="{E973D330-DDFD-4A45-B0DD-78B1A5C1D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20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66675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66675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A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A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180975</xdr:colOff>
          <xdr:row>1</xdr:row>
          <xdr:rowOff>38100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180975</xdr:colOff>
          <xdr:row>1</xdr:row>
          <xdr:rowOff>38100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B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21505" name="FILTER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21506" name="HEADER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2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30721" name="FILTER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30722" name="HEADER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4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8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8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47625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9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47625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9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Books Desktop Export Tips"/>
      <sheetName val="Sheet1"/>
    </sheetNames>
    <sheetDataSet>
      <sheetData sheetId="0" refreshError="1"/>
      <sheetData sheetId="1" refreshError="1">
        <row r="81">
          <cell r="J81">
            <v>17161</v>
          </cell>
        </row>
        <row r="113">
          <cell r="K113">
            <v>200</v>
          </cell>
        </row>
        <row r="115">
          <cell r="K115">
            <v>200</v>
          </cell>
        </row>
        <row r="117">
          <cell r="K117">
            <v>50</v>
          </cell>
        </row>
        <row r="156">
          <cell r="K156">
            <v>202400</v>
          </cell>
        </row>
        <row r="199">
          <cell r="J199">
            <v>39.64</v>
          </cell>
        </row>
        <row r="200">
          <cell r="J20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8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7.emf"/><Relationship Id="rId4" Type="http://schemas.openxmlformats.org/officeDocument/2006/relationships/control" Target="../activeX/activeX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0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19.emf"/><Relationship Id="rId4" Type="http://schemas.openxmlformats.org/officeDocument/2006/relationships/control" Target="../activeX/activeX1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22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22.xml"/><Relationship Id="rId5" Type="http://schemas.openxmlformats.org/officeDocument/2006/relationships/image" Target="../media/image21.emf"/><Relationship Id="rId4" Type="http://schemas.openxmlformats.org/officeDocument/2006/relationships/control" Target="../activeX/activeX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6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3ED5-6CDC-4444-917D-6C148B157D4D}">
  <dimension ref="A3:K17"/>
  <sheetViews>
    <sheetView workbookViewId="0">
      <selection activeCell="M18" sqref="M18"/>
    </sheetView>
  </sheetViews>
  <sheetFormatPr defaultRowHeight="15" x14ac:dyDescent="0.25"/>
  <cols>
    <col min="1" max="1" width="18" customWidth="1"/>
    <col min="10" max="10" width="15" customWidth="1"/>
    <col min="11" max="11" width="20.5703125" bestFit="1" customWidth="1"/>
  </cols>
  <sheetData>
    <row r="3" spans="1:11" x14ac:dyDescent="0.25">
      <c r="D3" t="s">
        <v>400</v>
      </c>
    </row>
    <row r="6" spans="1:11" x14ac:dyDescent="0.25">
      <c r="B6">
        <v>2014</v>
      </c>
      <c r="C6">
        <v>2015</v>
      </c>
      <c r="D6">
        <v>2016</v>
      </c>
      <c r="E6">
        <v>2017</v>
      </c>
      <c r="F6">
        <v>2018</v>
      </c>
      <c r="G6">
        <v>2019</v>
      </c>
      <c r="H6">
        <v>2020</v>
      </c>
      <c r="I6">
        <v>2021</v>
      </c>
      <c r="J6">
        <v>2022</v>
      </c>
      <c r="K6" s="91" t="s">
        <v>402</v>
      </c>
    </row>
    <row r="7" spans="1:11" x14ac:dyDescent="0.25">
      <c r="A7" t="s">
        <v>396</v>
      </c>
      <c r="B7">
        <v>35</v>
      </c>
      <c r="C7">
        <v>35</v>
      </c>
      <c r="D7">
        <v>35</v>
      </c>
      <c r="E7">
        <v>35</v>
      </c>
      <c r="F7">
        <v>35</v>
      </c>
      <c r="G7">
        <v>35</v>
      </c>
      <c r="H7">
        <v>35</v>
      </c>
      <c r="I7">
        <v>35</v>
      </c>
      <c r="K7" s="91" t="s">
        <v>403</v>
      </c>
    </row>
    <row r="8" spans="1:11" x14ac:dyDescent="0.25">
      <c r="A8" t="s">
        <v>395</v>
      </c>
      <c r="B8">
        <v>2.1</v>
      </c>
      <c r="C8">
        <v>1</v>
      </c>
      <c r="D8">
        <v>1.4</v>
      </c>
      <c r="E8">
        <v>2</v>
      </c>
      <c r="F8">
        <v>2</v>
      </c>
      <c r="G8">
        <v>1</v>
      </c>
      <c r="H8">
        <v>0.5</v>
      </c>
      <c r="I8">
        <v>1.6</v>
      </c>
      <c r="K8" s="91" t="s">
        <v>404</v>
      </c>
    </row>
    <row r="9" spans="1:11" x14ac:dyDescent="0.25">
      <c r="A9" t="s">
        <v>397</v>
      </c>
      <c r="B9">
        <v>2.6</v>
      </c>
      <c r="C9">
        <v>2.1</v>
      </c>
      <c r="D9">
        <v>1.7</v>
      </c>
      <c r="E9">
        <v>1.7</v>
      </c>
      <c r="F9">
        <v>2.6</v>
      </c>
      <c r="G9">
        <v>2.6</v>
      </c>
      <c r="H9">
        <v>2.2000000000000002</v>
      </c>
      <c r="I9">
        <v>1.7</v>
      </c>
      <c r="K9" s="91">
        <v>3</v>
      </c>
    </row>
    <row r="10" spans="1:11" x14ac:dyDescent="0.25">
      <c r="A10" t="s">
        <v>398</v>
      </c>
      <c r="B10">
        <v>5</v>
      </c>
      <c r="C10">
        <v>5</v>
      </c>
      <c r="D10">
        <v>5</v>
      </c>
      <c r="E10">
        <v>4.3</v>
      </c>
      <c r="F10">
        <v>3.4</v>
      </c>
      <c r="G10">
        <v>4.0999999999999996</v>
      </c>
      <c r="H10">
        <v>4.9000000000000004</v>
      </c>
      <c r="I10">
        <v>4.4000000000000004</v>
      </c>
      <c r="K10" s="91">
        <v>5</v>
      </c>
    </row>
    <row r="11" spans="1:11" x14ac:dyDescent="0.25">
      <c r="A11" t="s">
        <v>393</v>
      </c>
      <c r="B11">
        <v>0.1</v>
      </c>
      <c r="C11">
        <v>0.1</v>
      </c>
      <c r="D11">
        <v>0.1</v>
      </c>
      <c r="E11">
        <v>0.1</v>
      </c>
      <c r="F11">
        <v>0.1</v>
      </c>
      <c r="G11">
        <v>0.1</v>
      </c>
      <c r="H11">
        <v>0.1</v>
      </c>
      <c r="I11">
        <v>0.1</v>
      </c>
      <c r="K11" s="91">
        <v>0.1</v>
      </c>
    </row>
    <row r="12" spans="1:11" x14ac:dyDescent="0.25">
      <c r="A12" t="s">
        <v>394</v>
      </c>
      <c r="B12">
        <v>0.3</v>
      </c>
      <c r="C12">
        <v>0.3</v>
      </c>
      <c r="D12">
        <v>0.3</v>
      </c>
      <c r="E12">
        <v>0.8</v>
      </c>
      <c r="F12">
        <v>0.8</v>
      </c>
      <c r="G12">
        <v>0.8</v>
      </c>
      <c r="H12">
        <v>0.8</v>
      </c>
      <c r="I12">
        <v>0.8</v>
      </c>
      <c r="K12" s="91" t="s">
        <v>405</v>
      </c>
    </row>
    <row r="13" spans="1:11" x14ac:dyDescent="0.25">
      <c r="A13" t="s">
        <v>399</v>
      </c>
      <c r="B13">
        <v>1</v>
      </c>
      <c r="C13">
        <v>2.6</v>
      </c>
      <c r="D13">
        <v>2.6</v>
      </c>
      <c r="E13">
        <v>2.2000000000000002</v>
      </c>
      <c r="F13">
        <v>2.2000000000000002</v>
      </c>
      <c r="G13">
        <v>2.5</v>
      </c>
      <c r="H13">
        <v>2.6</v>
      </c>
      <c r="I13">
        <v>1</v>
      </c>
      <c r="K13" s="91">
        <v>8</v>
      </c>
    </row>
    <row r="14" spans="1:11" x14ac:dyDescent="0.25">
      <c r="A14" t="s">
        <v>408</v>
      </c>
      <c r="I14">
        <v>0.5</v>
      </c>
      <c r="K14" s="91">
        <v>0.5</v>
      </c>
    </row>
    <row r="15" spans="1:11" x14ac:dyDescent="0.25">
      <c r="A15" t="s">
        <v>409</v>
      </c>
      <c r="I15">
        <v>1</v>
      </c>
      <c r="K15" s="91">
        <v>8</v>
      </c>
    </row>
    <row r="16" spans="1:11" x14ac:dyDescent="0.25">
      <c r="A16" t="s">
        <v>414</v>
      </c>
      <c r="I16">
        <v>2</v>
      </c>
      <c r="K16" s="91">
        <v>2</v>
      </c>
    </row>
    <row r="17" spans="2:9" x14ac:dyDescent="0.25">
      <c r="B17">
        <v>46.1</v>
      </c>
      <c r="C17">
        <v>46.1</v>
      </c>
      <c r="D17">
        <v>46.1</v>
      </c>
      <c r="E17">
        <f>SUM(E7:E13)</f>
        <v>46.1</v>
      </c>
      <c r="F17">
        <f>SUM(F7:F13)</f>
        <v>46.1</v>
      </c>
      <c r="G17">
        <f>SUM(G7:G13)</f>
        <v>46.1</v>
      </c>
      <c r="H17">
        <f>SUM(H7:H13)</f>
        <v>46.1</v>
      </c>
      <c r="I17">
        <f>SUM(I7:I16)</f>
        <v>48.1</v>
      </c>
    </row>
  </sheetData>
  <printOptions gridLines="1"/>
  <pageMargins left="0.7" right="0.7" top="0.75" bottom="0.75" header="0.3" footer="0.3"/>
  <pageSetup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58422-0BE1-4F5D-9864-AF48038A9A5A}">
  <sheetPr codeName="Sheet6"/>
  <dimension ref="A1:J20"/>
  <sheetViews>
    <sheetView workbookViewId="0">
      <pane xSplit="4" ySplit="2" topLeftCell="E3" activePane="bottomRight" state="frozenSplit"/>
      <selection pane="topRight" activeCell="F1" sqref="F1"/>
      <selection pane="bottomLeft" activeCell="A3" sqref="A3"/>
      <selection pane="bottomRight" activeCell="F14" sqref="F14"/>
    </sheetView>
  </sheetViews>
  <sheetFormatPr defaultColWidth="9.140625" defaultRowHeight="14.25" x14ac:dyDescent="0.2"/>
  <cols>
    <col min="1" max="3" width="3" style="2" customWidth="1"/>
    <col min="4" max="4" width="32.42578125" style="2" customWidth="1"/>
    <col min="5" max="5" width="13.42578125" style="72" customWidth="1"/>
    <col min="6" max="6" width="13.140625" style="2" customWidth="1"/>
    <col min="7" max="7" width="10.140625" style="12" bestFit="1" customWidth="1"/>
    <col min="8" max="8" width="3.7109375" style="12" customWidth="1"/>
    <col min="9" max="9" width="10.42578125" style="25" bestFit="1" customWidth="1"/>
    <col min="10" max="10" width="9.140625" style="25"/>
    <col min="11" max="16384" width="9.140625" style="12"/>
  </cols>
  <sheetData>
    <row r="1" spans="1:10" x14ac:dyDescent="0.2">
      <c r="A1" s="1"/>
      <c r="B1" s="1"/>
      <c r="C1" s="1"/>
      <c r="D1" s="1"/>
      <c r="E1" s="3" t="s">
        <v>286</v>
      </c>
      <c r="F1" s="18" t="s">
        <v>288</v>
      </c>
      <c r="G1" s="20" t="s">
        <v>286</v>
      </c>
      <c r="I1" s="21" t="s">
        <v>288</v>
      </c>
      <c r="J1" s="22" t="s">
        <v>286</v>
      </c>
    </row>
    <row r="2" spans="1:10" s="13" customFormat="1" ht="15" thickBot="1" x14ac:dyDescent="0.25">
      <c r="A2" s="3"/>
      <c r="B2" s="3"/>
      <c r="C2" s="3"/>
      <c r="D2" s="3"/>
      <c r="E2" s="10" t="s">
        <v>285</v>
      </c>
      <c r="F2" s="10" t="s">
        <v>377</v>
      </c>
      <c r="G2" s="19" t="s">
        <v>287</v>
      </c>
      <c r="I2" s="23" t="s">
        <v>290</v>
      </c>
      <c r="J2" s="24" t="s">
        <v>291</v>
      </c>
    </row>
    <row r="3" spans="1:10" ht="15" thickTop="1" x14ac:dyDescent="0.2">
      <c r="A3" s="1" t="s">
        <v>0</v>
      </c>
      <c r="B3" s="1"/>
      <c r="C3" s="1"/>
      <c r="D3" s="1"/>
      <c r="E3" s="23"/>
      <c r="F3" s="11"/>
      <c r="G3" s="7"/>
    </row>
    <row r="4" spans="1:10" x14ac:dyDescent="0.2">
      <c r="A4" s="1"/>
      <c r="B4" s="1" t="s">
        <v>1</v>
      </c>
      <c r="C4" s="1"/>
      <c r="D4" s="1"/>
      <c r="E4" s="23"/>
      <c r="F4" s="14"/>
      <c r="G4" s="7"/>
    </row>
    <row r="5" spans="1:10" x14ac:dyDescent="0.2">
      <c r="A5" s="1"/>
      <c r="B5" s="1"/>
      <c r="C5" s="1" t="s">
        <v>272</v>
      </c>
      <c r="D5" s="1"/>
      <c r="E5" s="23"/>
      <c r="F5" s="14"/>
      <c r="G5" s="7"/>
    </row>
    <row r="6" spans="1:10" x14ac:dyDescent="0.2">
      <c r="A6" s="1"/>
      <c r="B6" s="1"/>
      <c r="C6" s="1"/>
      <c r="D6" s="1" t="s">
        <v>271</v>
      </c>
      <c r="E6" s="87">
        <v>15467</v>
      </c>
      <c r="F6" s="15">
        <v>14908.25</v>
      </c>
      <c r="G6" s="7">
        <v>15291</v>
      </c>
      <c r="I6" s="25">
        <v>14895.94</v>
      </c>
      <c r="J6" s="25">
        <v>15086</v>
      </c>
    </row>
    <row r="7" spans="1:10" ht="15" thickBot="1" x14ac:dyDescent="0.25">
      <c r="A7" s="1"/>
      <c r="B7" s="1"/>
      <c r="C7" s="1"/>
      <c r="D7" s="1" t="s">
        <v>270</v>
      </c>
      <c r="E7" s="88">
        <v>123</v>
      </c>
      <c r="F7" s="16">
        <v>108.75</v>
      </c>
      <c r="G7" s="7">
        <v>900</v>
      </c>
      <c r="I7" s="27">
        <v>1350.99</v>
      </c>
      <c r="J7" s="27">
        <v>754</v>
      </c>
    </row>
    <row r="8" spans="1:10" ht="15" thickBot="1" x14ac:dyDescent="0.25">
      <c r="A8" s="1"/>
      <c r="B8" s="1"/>
      <c r="C8" s="1" t="s">
        <v>269</v>
      </c>
      <c r="D8" s="1"/>
      <c r="E8" s="89">
        <f>ROUND(SUM(E5:E7),5)</f>
        <v>15590</v>
      </c>
      <c r="F8" s="8">
        <f>ROUND(SUM(F5:F7),5)</f>
        <v>15017</v>
      </c>
      <c r="G8" s="8">
        <f>ROUND(SUM(G5:G7),5)</f>
        <v>16191</v>
      </c>
      <c r="I8" s="27">
        <v>16246.93</v>
      </c>
      <c r="J8" s="27">
        <v>15840</v>
      </c>
    </row>
    <row r="9" spans="1:10" x14ac:dyDescent="0.2">
      <c r="A9" s="1"/>
      <c r="B9" s="1"/>
      <c r="C9" s="1"/>
      <c r="D9" s="1" t="s">
        <v>357</v>
      </c>
      <c r="E9" s="87"/>
      <c r="F9" s="15">
        <v>100</v>
      </c>
      <c r="G9" s="39"/>
      <c r="I9" s="40"/>
      <c r="J9" s="40"/>
    </row>
    <row r="10" spans="1:10" x14ac:dyDescent="0.2">
      <c r="A10" s="1"/>
      <c r="B10" s="1" t="s">
        <v>58</v>
      </c>
      <c r="C10" s="1"/>
      <c r="D10" s="1"/>
      <c r="E10" s="85">
        <f>ROUND(E4+E8,5)</f>
        <v>15590</v>
      </c>
      <c r="F10" s="7">
        <f>ROUND(F4+F8,5)</f>
        <v>15017</v>
      </c>
      <c r="G10" s="7">
        <f>ROUND(G4+G8,5)</f>
        <v>16191</v>
      </c>
      <c r="I10" s="25">
        <v>16246.93</v>
      </c>
      <c r="J10" s="25">
        <v>15840</v>
      </c>
    </row>
    <row r="11" spans="1:10" x14ac:dyDescent="0.2">
      <c r="A11" s="1"/>
      <c r="B11" s="1" t="s">
        <v>60</v>
      </c>
      <c r="C11" s="1"/>
      <c r="D11" s="1"/>
      <c r="E11" s="87"/>
      <c r="F11" s="15"/>
      <c r="G11" s="7"/>
    </row>
    <row r="12" spans="1:10" x14ac:dyDescent="0.2">
      <c r="A12" s="1"/>
      <c r="B12" s="1"/>
      <c r="C12" s="1" t="s">
        <v>268</v>
      </c>
      <c r="D12" s="1"/>
      <c r="E12" s="87"/>
      <c r="F12" s="15"/>
      <c r="G12" s="7"/>
    </row>
    <row r="13" spans="1:10" x14ac:dyDescent="0.2">
      <c r="A13" s="1"/>
      <c r="B13" s="1"/>
      <c r="C13" s="1"/>
      <c r="D13" s="1" t="s">
        <v>289</v>
      </c>
      <c r="E13" s="87"/>
      <c r="F13" s="15">
        <v>271.33</v>
      </c>
      <c r="G13" s="7"/>
    </row>
    <row r="14" spans="1:10" ht="15" thickBot="1" x14ac:dyDescent="0.25">
      <c r="A14" s="1"/>
      <c r="B14" s="1"/>
      <c r="C14" s="1"/>
      <c r="D14" s="1" t="s">
        <v>267</v>
      </c>
      <c r="E14" s="87">
        <v>15590</v>
      </c>
      <c r="F14" s="38">
        <v>2220</v>
      </c>
      <c r="G14" s="7">
        <v>16191</v>
      </c>
      <c r="I14" s="27">
        <v>1225</v>
      </c>
      <c r="J14" s="27">
        <v>15840</v>
      </c>
    </row>
    <row r="15" spans="1:10" ht="15" thickBot="1" x14ac:dyDescent="0.25">
      <c r="A15" s="1"/>
      <c r="B15" s="1"/>
      <c r="C15" s="1"/>
      <c r="D15" s="1" t="s">
        <v>356</v>
      </c>
      <c r="E15" s="88"/>
      <c r="F15" s="16">
        <v>115</v>
      </c>
      <c r="G15" s="7"/>
      <c r="I15" s="27"/>
      <c r="J15" s="27"/>
    </row>
    <row r="16" spans="1:10" ht="15" thickBot="1" x14ac:dyDescent="0.25">
      <c r="A16" s="1"/>
      <c r="B16" s="1"/>
      <c r="C16" s="1" t="s">
        <v>266</v>
      </c>
      <c r="D16" s="1"/>
      <c r="E16" s="83">
        <f>ROUND(SUM(E12:E15),5)</f>
        <v>15590</v>
      </c>
      <c r="F16" s="6">
        <f>ROUND(SUM(F12:F15),5)</f>
        <v>2606.33</v>
      </c>
      <c r="G16" s="6">
        <f>ROUND(SUM(G12:G14),5)</f>
        <v>16191</v>
      </c>
      <c r="I16" s="28">
        <v>1225</v>
      </c>
      <c r="J16" s="28">
        <v>15840</v>
      </c>
    </row>
    <row r="17" spans="1:10" ht="15" thickBot="1" x14ac:dyDescent="0.25">
      <c r="A17" s="1"/>
      <c r="B17" s="1" t="s">
        <v>235</v>
      </c>
      <c r="C17" s="1"/>
      <c r="D17" s="1"/>
      <c r="E17" s="83">
        <f>ROUND(E11+E16,5)</f>
        <v>15590</v>
      </c>
      <c r="F17" s="6">
        <f>ROUND(F11+F16,5)</f>
        <v>2606.33</v>
      </c>
      <c r="G17" s="6">
        <f>ROUND(G11+G16,5)</f>
        <v>16191</v>
      </c>
      <c r="I17" s="28">
        <v>1225</v>
      </c>
      <c r="J17" s="28">
        <v>15840</v>
      </c>
    </row>
    <row r="18" spans="1:10" ht="15" thickBot="1" x14ac:dyDescent="0.25">
      <c r="A18" s="1" t="s">
        <v>236</v>
      </c>
      <c r="B18" s="1"/>
      <c r="C18" s="1"/>
      <c r="D18" s="1"/>
      <c r="E18" s="84">
        <f>ROUND(E3+E10-E17,5)</f>
        <v>0</v>
      </c>
      <c r="F18" s="6">
        <f>ROUND(F3+F10-F17,5)</f>
        <v>12410.67</v>
      </c>
      <c r="G18" s="6">
        <f>ROUND(G3+G10-G17,5)</f>
        <v>0</v>
      </c>
      <c r="I18" s="28">
        <f>I10-I17</f>
        <v>15021.93</v>
      </c>
      <c r="J18" s="28">
        <v>0</v>
      </c>
    </row>
    <row r="19" spans="1:10" s="2" customFormat="1" ht="12" thickBot="1" x14ac:dyDescent="0.25">
      <c r="A19" s="1" t="s">
        <v>237</v>
      </c>
      <c r="B19" s="1"/>
      <c r="C19" s="1"/>
      <c r="D19" s="1"/>
      <c r="E19" s="90">
        <v>0</v>
      </c>
      <c r="F19" s="17"/>
      <c r="G19" s="5">
        <f>G18</f>
        <v>0</v>
      </c>
      <c r="I19" s="29"/>
      <c r="J19" s="29">
        <v>0</v>
      </c>
    </row>
    <row r="20" spans="1:10" ht="15" thickTop="1" x14ac:dyDescent="0.2">
      <c r="E20" s="73"/>
    </row>
  </sheetData>
  <printOptions gridLines="1"/>
  <pageMargins left="0.2" right="0.2" top="1" bottom="0.75" header="0.1" footer="0.3"/>
  <pageSetup orientation="portrait" r:id="rId1"/>
  <headerFooter>
    <oddHeader>&amp;L&amp;"Arial,Bold"&amp;8 10:44 AM
 02/11/20
 Accrual Basis&amp;C&amp;"Arial,Bold"&amp;12 Milford Borough Recreation
&amp;14 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47625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47625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694B0-8FCC-40E7-85DC-553076CD1A0E}">
  <sheetPr codeName="Sheet7"/>
  <dimension ref="A1:L22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21" sqref="G21"/>
    </sheetView>
  </sheetViews>
  <sheetFormatPr defaultRowHeight="15" x14ac:dyDescent="0.25"/>
  <cols>
    <col min="1" max="5" width="3" style="2" customWidth="1"/>
    <col min="6" max="6" width="20.140625" style="2" customWidth="1"/>
    <col min="7" max="7" width="12.5703125" style="2" customWidth="1"/>
    <col min="8" max="8" width="11.140625" style="2" customWidth="1"/>
    <col min="9" max="9" width="10.140625" bestFit="1" customWidth="1"/>
    <col min="10" max="10" width="4.28515625" customWidth="1"/>
    <col min="11" max="11" width="11.28515625" customWidth="1"/>
    <col min="12" max="12" width="10.42578125" customWidth="1"/>
  </cols>
  <sheetData>
    <row r="1" spans="1:12" x14ac:dyDescent="0.25">
      <c r="A1" s="1"/>
      <c r="B1" s="1"/>
      <c r="C1" s="1"/>
      <c r="D1" s="1"/>
      <c r="E1" s="1"/>
      <c r="F1" s="1"/>
      <c r="G1" s="3" t="s">
        <v>286</v>
      </c>
      <c r="H1" s="18" t="s">
        <v>288</v>
      </c>
      <c r="I1" s="20" t="s">
        <v>286</v>
      </c>
      <c r="J1" s="12"/>
      <c r="K1" s="21" t="s">
        <v>288</v>
      </c>
      <c r="L1" s="22" t="s">
        <v>286</v>
      </c>
    </row>
    <row r="2" spans="1:12" s="4" customFormat="1" ht="15.75" thickBot="1" x14ac:dyDescent="0.3">
      <c r="A2" s="3"/>
      <c r="B2" s="3"/>
      <c r="C2" s="3"/>
      <c r="D2" s="3"/>
      <c r="E2" s="3"/>
      <c r="F2" s="3"/>
      <c r="G2" s="10" t="s">
        <v>285</v>
      </c>
      <c r="H2" s="10" t="s">
        <v>377</v>
      </c>
      <c r="I2" s="19" t="s">
        <v>287</v>
      </c>
      <c r="J2" s="13"/>
      <c r="K2" s="23" t="s">
        <v>290</v>
      </c>
      <c r="L2" s="24" t="s">
        <v>291</v>
      </c>
    </row>
    <row r="3" spans="1:12" ht="15.75" thickTop="1" x14ac:dyDescent="0.25">
      <c r="A3" s="1"/>
      <c r="B3" s="1" t="s">
        <v>0</v>
      </c>
      <c r="C3" s="1"/>
      <c r="D3" s="1"/>
      <c r="E3" s="1"/>
      <c r="F3" s="1"/>
      <c r="G3" s="1"/>
      <c r="H3" s="1"/>
      <c r="I3" s="7"/>
    </row>
    <row r="4" spans="1:12" x14ac:dyDescent="0.25">
      <c r="A4" s="1"/>
      <c r="B4" s="1"/>
      <c r="C4" s="1" t="s">
        <v>1</v>
      </c>
      <c r="D4" s="1"/>
      <c r="E4" s="1"/>
      <c r="F4" s="1"/>
      <c r="G4" s="1"/>
      <c r="H4" s="1"/>
      <c r="I4" s="7"/>
    </row>
    <row r="5" spans="1:12" x14ac:dyDescent="0.25">
      <c r="A5" s="1"/>
      <c r="B5" s="1"/>
      <c r="C5" s="1"/>
      <c r="D5" s="1" t="s">
        <v>278</v>
      </c>
      <c r="E5" s="1"/>
      <c r="F5" s="1"/>
      <c r="G5" s="1"/>
      <c r="H5" s="1"/>
      <c r="I5" s="7"/>
    </row>
    <row r="6" spans="1:12" x14ac:dyDescent="0.25">
      <c r="A6" s="1"/>
      <c r="B6" s="1"/>
      <c r="C6" s="1"/>
      <c r="D6" s="1"/>
      <c r="E6" s="1" t="s">
        <v>277</v>
      </c>
      <c r="F6" s="1"/>
      <c r="G6" s="1"/>
      <c r="H6" s="1"/>
      <c r="I6" s="7"/>
    </row>
    <row r="7" spans="1:12" x14ac:dyDescent="0.25">
      <c r="A7" s="1"/>
      <c r="B7" s="1"/>
      <c r="C7" s="1"/>
      <c r="D7" s="1"/>
      <c r="E7" s="1"/>
      <c r="F7" s="1" t="s">
        <v>248</v>
      </c>
      <c r="G7" s="26">
        <v>300</v>
      </c>
      <c r="H7" s="31">
        <v>299.07</v>
      </c>
      <c r="I7" s="7">
        <v>2580</v>
      </c>
      <c r="K7" s="25">
        <v>3924.16</v>
      </c>
      <c r="L7" s="25">
        <v>2357</v>
      </c>
    </row>
    <row r="8" spans="1:12" ht="15.75" thickBot="1" x14ac:dyDescent="0.3">
      <c r="A8" s="1"/>
      <c r="B8" s="1"/>
      <c r="C8" s="1"/>
      <c r="D8" s="1"/>
      <c r="E8" s="1"/>
      <c r="F8" s="1" t="s">
        <v>276</v>
      </c>
      <c r="G8" s="26">
        <v>19334</v>
      </c>
      <c r="H8" s="32">
        <v>48451.73</v>
      </c>
      <c r="I8" s="7">
        <v>49696</v>
      </c>
      <c r="K8" s="27">
        <f>37515.37+8953.16</f>
        <v>46468.53</v>
      </c>
      <c r="L8" s="27">
        <v>47142</v>
      </c>
    </row>
    <row r="9" spans="1:12" ht="15.75" thickBot="1" x14ac:dyDescent="0.3">
      <c r="A9" s="1"/>
      <c r="B9" s="1"/>
      <c r="C9" s="1"/>
      <c r="D9" s="1"/>
      <c r="E9" s="1" t="s">
        <v>275</v>
      </c>
      <c r="F9" s="1"/>
      <c r="G9" s="83">
        <f>ROUND(SUM(G6:G8),5)</f>
        <v>19634</v>
      </c>
      <c r="H9" s="6">
        <f>ROUND(SUM(H6:H8),5)</f>
        <v>48750.8</v>
      </c>
      <c r="I9" s="6">
        <f>ROUND(SUM(I6:I8),5)</f>
        <v>52276</v>
      </c>
      <c r="K9" s="28">
        <v>50392.69</v>
      </c>
      <c r="L9" s="28">
        <v>49499</v>
      </c>
    </row>
    <row r="10" spans="1:12" ht="15.75" thickBot="1" x14ac:dyDescent="0.3">
      <c r="A10" s="1"/>
      <c r="B10" s="1"/>
      <c r="C10" s="1"/>
      <c r="D10" s="1" t="s">
        <v>274</v>
      </c>
      <c r="E10" s="1"/>
      <c r="F10" s="1"/>
      <c r="G10" s="84">
        <f>ROUND(G5+G9,5)</f>
        <v>19634</v>
      </c>
      <c r="H10" s="8">
        <f>ROUND(H5+H9,5)</f>
        <v>48750.8</v>
      </c>
      <c r="I10" s="8">
        <f>ROUND(I5+I9,5)</f>
        <v>52276</v>
      </c>
      <c r="K10" s="28">
        <v>50392.69</v>
      </c>
      <c r="L10" s="28">
        <v>49499</v>
      </c>
    </row>
    <row r="11" spans="1:12" x14ac:dyDescent="0.25">
      <c r="A11" s="1"/>
      <c r="B11" s="1"/>
      <c r="C11" s="1" t="s">
        <v>58</v>
      </c>
      <c r="D11" s="1"/>
      <c r="E11" s="1"/>
      <c r="F11" s="1"/>
      <c r="G11" s="85">
        <f>ROUND(G4+G10,5)</f>
        <v>19634</v>
      </c>
      <c r="H11" s="7">
        <f>ROUND(H4+H10,5)</f>
        <v>48750.8</v>
      </c>
      <c r="I11" s="7">
        <f>ROUND(I4+I10,5)</f>
        <v>52276</v>
      </c>
      <c r="K11" s="25">
        <v>50392.69</v>
      </c>
      <c r="L11" s="25">
        <v>49499</v>
      </c>
    </row>
    <row r="12" spans="1:12" x14ac:dyDescent="0.25">
      <c r="A12" s="1"/>
      <c r="B12" s="1"/>
      <c r="C12" s="1" t="s">
        <v>60</v>
      </c>
      <c r="D12" s="1"/>
      <c r="E12" s="1"/>
      <c r="F12" s="1"/>
      <c r="G12" s="26"/>
      <c r="H12" s="1"/>
      <c r="I12" s="7"/>
      <c r="K12" s="25"/>
      <c r="L12" s="25"/>
    </row>
    <row r="13" spans="1:12" ht="15.75" thickBot="1" x14ac:dyDescent="0.3">
      <c r="A13" s="1"/>
      <c r="B13" s="1"/>
      <c r="C13" s="1"/>
      <c r="D13" s="1" t="s">
        <v>273</v>
      </c>
      <c r="E13" s="1"/>
      <c r="F13" s="1"/>
      <c r="G13" s="26">
        <v>42945</v>
      </c>
      <c r="H13" s="33">
        <v>28009.73</v>
      </c>
      <c r="I13" s="7">
        <v>52276</v>
      </c>
      <c r="K13" s="27">
        <v>49658.12</v>
      </c>
      <c r="L13" s="27">
        <v>49499</v>
      </c>
    </row>
    <row r="14" spans="1:12" ht="15.75" thickBot="1" x14ac:dyDescent="0.3">
      <c r="A14" s="1"/>
      <c r="B14" s="1"/>
      <c r="C14" s="1" t="s">
        <v>235</v>
      </c>
      <c r="D14" s="1"/>
      <c r="E14" s="1"/>
      <c r="F14" s="1"/>
      <c r="G14" s="84">
        <f>ROUND(SUM(G12:G13),5)</f>
        <v>42945</v>
      </c>
      <c r="H14" s="8">
        <f>ROUND(SUM(H12:H13),5)</f>
        <v>28009.73</v>
      </c>
      <c r="I14" s="8">
        <f>ROUND(SUM(I12:I13),5)</f>
        <v>52276</v>
      </c>
      <c r="K14" s="28">
        <v>49658.12</v>
      </c>
      <c r="L14" s="28">
        <v>49499</v>
      </c>
    </row>
    <row r="15" spans="1:12" x14ac:dyDescent="0.25">
      <c r="A15" s="1"/>
      <c r="B15" s="1" t="s">
        <v>236</v>
      </c>
      <c r="C15" s="1"/>
      <c r="D15" s="1"/>
      <c r="E15" s="1"/>
      <c r="F15" s="1"/>
      <c r="G15" s="85">
        <f>ROUND(G3+G11-G14,5)</f>
        <v>-23311</v>
      </c>
      <c r="H15" s="7">
        <f>ROUND(H3+H11-H14,5)</f>
        <v>20741.07</v>
      </c>
      <c r="I15" s="7">
        <f>ROUND(I3+I11-I14,5)</f>
        <v>0</v>
      </c>
      <c r="K15" s="25">
        <v>734.57</v>
      </c>
      <c r="L15" s="25">
        <v>0</v>
      </c>
    </row>
    <row r="16" spans="1:12" x14ac:dyDescent="0.25">
      <c r="A16" s="1"/>
      <c r="B16" s="1" t="s">
        <v>242</v>
      </c>
      <c r="C16" s="1"/>
      <c r="D16" s="1"/>
      <c r="E16" s="1"/>
      <c r="F16" s="1"/>
      <c r="G16" s="26"/>
      <c r="H16" s="30"/>
      <c r="I16" s="7"/>
      <c r="K16" s="25"/>
      <c r="L16" s="25"/>
    </row>
    <row r="17" spans="1:12" x14ac:dyDescent="0.25">
      <c r="A17" s="1"/>
      <c r="B17" s="1"/>
      <c r="C17" s="1" t="s">
        <v>241</v>
      </c>
      <c r="D17" s="1"/>
      <c r="E17" s="1"/>
      <c r="F17" s="1"/>
      <c r="G17" s="26"/>
      <c r="H17" s="30"/>
      <c r="I17" s="7"/>
      <c r="K17" s="25"/>
      <c r="L17" s="25"/>
    </row>
    <row r="18" spans="1:12" ht="15.75" thickBot="1" x14ac:dyDescent="0.3">
      <c r="A18" s="1"/>
      <c r="B18" s="1"/>
      <c r="C18" s="1"/>
      <c r="D18" s="1" t="s">
        <v>260</v>
      </c>
      <c r="E18" s="1"/>
      <c r="F18" s="1"/>
      <c r="G18" s="26">
        <v>36254</v>
      </c>
      <c r="H18" s="33">
        <v>0</v>
      </c>
      <c r="I18" s="7">
        <v>0</v>
      </c>
      <c r="K18" s="27">
        <v>0</v>
      </c>
      <c r="L18" s="27"/>
    </row>
    <row r="19" spans="1:12" ht="15.75" thickBot="1" x14ac:dyDescent="0.3">
      <c r="A19" s="1"/>
      <c r="B19" s="1"/>
      <c r="C19" s="1" t="s">
        <v>239</v>
      </c>
      <c r="D19" s="1"/>
      <c r="E19" s="1"/>
      <c r="F19" s="1"/>
      <c r="G19" s="83">
        <f>ROUND(SUM(G17:G18),5)</f>
        <v>36254</v>
      </c>
      <c r="H19" s="34">
        <v>0</v>
      </c>
      <c r="I19" s="6">
        <f>ROUND(SUM(I17:I18),5)</f>
        <v>0</v>
      </c>
      <c r="K19" s="28">
        <v>0</v>
      </c>
      <c r="L19" s="28"/>
    </row>
    <row r="20" spans="1:12" ht="15.75" thickBot="1" x14ac:dyDescent="0.3">
      <c r="A20" s="1"/>
      <c r="B20" s="1" t="s">
        <v>238</v>
      </c>
      <c r="C20" s="1"/>
      <c r="D20" s="1"/>
      <c r="E20" s="1"/>
      <c r="F20" s="1"/>
      <c r="G20" s="83">
        <f>ROUND(G16+G19,5)</f>
        <v>36254</v>
      </c>
      <c r="H20" s="34">
        <v>0</v>
      </c>
      <c r="I20" s="6">
        <f>ROUND(I16+I19,5)</f>
        <v>0</v>
      </c>
      <c r="K20" s="28">
        <v>0</v>
      </c>
      <c r="L20" s="28"/>
    </row>
    <row r="21" spans="1:12" s="2" customFormat="1" ht="12" thickBot="1" x14ac:dyDescent="0.25">
      <c r="A21" s="1" t="s">
        <v>237</v>
      </c>
      <c r="B21" s="1"/>
      <c r="C21" s="1"/>
      <c r="D21" s="1"/>
      <c r="E21" s="1"/>
      <c r="F21" s="1"/>
      <c r="G21" s="5">
        <f>ROUND(G15+G20,5)</f>
        <v>12943</v>
      </c>
      <c r="H21" s="5">
        <f>ROUND(H15+H20,5)</f>
        <v>20741.07</v>
      </c>
      <c r="I21" s="5">
        <f>ROUND(I15+I20,5)</f>
        <v>0</v>
      </c>
      <c r="K21" s="35">
        <f>K11-K14</f>
        <v>734.56999999999971</v>
      </c>
      <c r="L21" s="29"/>
    </row>
    <row r="22" spans="1:12" ht="15.75" thickTop="1" x14ac:dyDescent="0.25"/>
  </sheetData>
  <printOptions gridLines="1"/>
  <pageMargins left="0.2" right="0.2" top="1" bottom="0.75" header="0.1" footer="0.3"/>
  <pageSetup orientation="portrait" r:id="rId1"/>
  <headerFooter>
    <oddHeader>&amp;L&amp;"Arial,Bold"&amp;8 10:45 AM
 02/11/20
 Accrual Basis&amp;C&amp;"Arial,Bold"&amp;12 Milford Boro Street Light Account
&amp;14  Budget Overview
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0063-8D8E-4322-BE34-F1C28588A839}">
  <sheetPr codeName="Sheet8"/>
  <dimension ref="A1:M23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12" sqref="H12"/>
    </sheetView>
  </sheetViews>
  <sheetFormatPr defaultRowHeight="15" x14ac:dyDescent="0.25"/>
  <cols>
    <col min="1" max="1" width="2" style="2" customWidth="1"/>
    <col min="2" max="6" width="3" style="2" customWidth="1"/>
    <col min="7" max="7" width="25.5703125" style="2" customWidth="1"/>
    <col min="8" max="9" width="11.5703125" style="2" customWidth="1"/>
    <col min="10" max="10" width="10.140625" bestFit="1" customWidth="1"/>
    <col min="11" max="11" width="3.85546875" customWidth="1"/>
    <col min="12" max="12" width="11.7109375" customWidth="1"/>
    <col min="13" max="13" width="11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3" t="s">
        <v>286</v>
      </c>
      <c r="I1" s="18" t="s">
        <v>288</v>
      </c>
      <c r="J1" s="20" t="s">
        <v>286</v>
      </c>
      <c r="K1" s="12"/>
      <c r="L1" s="21" t="s">
        <v>288</v>
      </c>
      <c r="M1" s="22" t="s">
        <v>286</v>
      </c>
    </row>
    <row r="2" spans="1:13" s="4" customFormat="1" ht="15.75" thickBot="1" x14ac:dyDescent="0.3">
      <c r="A2" s="3"/>
      <c r="B2" s="3"/>
      <c r="C2" s="3"/>
      <c r="D2" s="3"/>
      <c r="E2" s="3"/>
      <c r="F2" s="3"/>
      <c r="G2" s="3"/>
      <c r="H2" s="10" t="s">
        <v>285</v>
      </c>
      <c r="I2" s="10" t="s">
        <v>377</v>
      </c>
      <c r="J2" s="19" t="s">
        <v>287</v>
      </c>
      <c r="K2" s="13"/>
      <c r="L2" s="23" t="s">
        <v>290</v>
      </c>
      <c r="M2" s="24" t="s">
        <v>291</v>
      </c>
    </row>
    <row r="3" spans="1:13" ht="15.75" thickTop="1" x14ac:dyDescent="0.25">
      <c r="A3" s="1"/>
      <c r="B3" s="1" t="s">
        <v>0</v>
      </c>
      <c r="C3" s="1"/>
      <c r="D3" s="1"/>
      <c r="E3" s="1"/>
      <c r="F3" s="1"/>
      <c r="G3" s="1"/>
      <c r="H3" s="1"/>
      <c r="I3" s="1"/>
      <c r="J3" s="7"/>
    </row>
    <row r="4" spans="1:13" x14ac:dyDescent="0.25">
      <c r="A4" s="1"/>
      <c r="B4" s="1"/>
      <c r="C4" s="1"/>
      <c r="D4" s="1" t="s">
        <v>1</v>
      </c>
      <c r="E4" s="1"/>
      <c r="F4" s="1"/>
      <c r="G4" s="1"/>
      <c r="H4" s="30"/>
      <c r="I4" s="30"/>
      <c r="J4" s="7"/>
      <c r="L4" s="25"/>
      <c r="M4" s="25"/>
    </row>
    <row r="5" spans="1:13" x14ac:dyDescent="0.25">
      <c r="A5" s="1"/>
      <c r="B5" s="1"/>
      <c r="C5" s="1"/>
      <c r="D5" s="1"/>
      <c r="E5" s="1" t="s">
        <v>272</v>
      </c>
      <c r="F5" s="1"/>
      <c r="G5" s="1"/>
      <c r="H5" s="30"/>
      <c r="I5" s="30"/>
      <c r="J5" s="7"/>
      <c r="L5" s="25"/>
      <c r="M5" s="25"/>
    </row>
    <row r="6" spans="1:13" x14ac:dyDescent="0.25">
      <c r="A6" s="1"/>
      <c r="B6" s="1"/>
      <c r="C6" s="1"/>
      <c r="D6" s="1"/>
      <c r="E6" s="1"/>
      <c r="F6" s="1" t="s">
        <v>271</v>
      </c>
      <c r="G6" s="1"/>
      <c r="H6" s="26">
        <v>1933</v>
      </c>
      <c r="I6" s="30">
        <v>1863.54</v>
      </c>
      <c r="J6" s="7">
        <v>1911</v>
      </c>
      <c r="L6" s="25">
        <v>1862.34</v>
      </c>
      <c r="M6" s="25">
        <v>1885</v>
      </c>
    </row>
    <row r="7" spans="1:13" ht="15.75" thickBot="1" x14ac:dyDescent="0.3">
      <c r="A7" s="1"/>
      <c r="B7" s="1"/>
      <c r="C7" s="1"/>
      <c r="D7" s="1"/>
      <c r="E7" s="1"/>
      <c r="F7" s="1" t="s">
        <v>284</v>
      </c>
      <c r="G7" s="1"/>
      <c r="H7" s="26">
        <v>17</v>
      </c>
      <c r="I7" s="33">
        <v>13.6</v>
      </c>
      <c r="J7" s="7">
        <v>110</v>
      </c>
      <c r="L7" s="27">
        <v>170.38</v>
      </c>
      <c r="M7" s="27">
        <v>115</v>
      </c>
    </row>
    <row r="8" spans="1:13" ht="15.75" thickBot="1" x14ac:dyDescent="0.3">
      <c r="A8" s="1"/>
      <c r="B8" s="1"/>
      <c r="C8" s="1"/>
      <c r="D8" s="1"/>
      <c r="E8" s="1" t="s">
        <v>269</v>
      </c>
      <c r="F8" s="1"/>
      <c r="G8" s="1"/>
      <c r="H8" s="83">
        <f>ROUND(SUM(H5:H7),5)</f>
        <v>1950</v>
      </c>
      <c r="I8" s="6">
        <f>ROUND(SUM(I5:I7),5)</f>
        <v>1877.14</v>
      </c>
      <c r="J8" s="6">
        <f>ROUND(SUM(J5:J7),5)</f>
        <v>2021</v>
      </c>
      <c r="L8" s="28">
        <v>2032.72</v>
      </c>
      <c r="M8" s="28">
        <v>2000</v>
      </c>
    </row>
    <row r="9" spans="1:13" ht="15.75" thickBot="1" x14ac:dyDescent="0.3">
      <c r="A9" s="1"/>
      <c r="B9" s="1"/>
      <c r="C9" s="1"/>
      <c r="D9" s="1"/>
      <c r="E9" s="1"/>
      <c r="F9" s="1" t="s">
        <v>358</v>
      </c>
      <c r="G9" s="1"/>
      <c r="H9" s="26"/>
      <c r="I9" s="34">
        <v>3135</v>
      </c>
      <c r="J9" s="6"/>
      <c r="L9" s="28">
        <v>5175</v>
      </c>
      <c r="M9" s="28"/>
    </row>
    <row r="10" spans="1:13" ht="15.75" thickBot="1" x14ac:dyDescent="0.3">
      <c r="A10" s="1"/>
      <c r="B10" s="1"/>
      <c r="C10" s="1"/>
      <c r="D10" s="1"/>
      <c r="E10" s="1" t="s">
        <v>359</v>
      </c>
      <c r="F10" s="1"/>
      <c r="G10" s="1"/>
      <c r="H10" s="26"/>
      <c r="I10" s="34">
        <v>3135</v>
      </c>
      <c r="J10" s="6"/>
      <c r="L10" s="28">
        <v>5175</v>
      </c>
      <c r="M10" s="28"/>
    </row>
    <row r="11" spans="1:13" ht="15.75" thickBot="1" x14ac:dyDescent="0.3">
      <c r="A11" s="1"/>
      <c r="B11" s="1"/>
      <c r="C11" s="1"/>
      <c r="D11" s="1"/>
      <c r="E11" s="1"/>
      <c r="F11" s="1" t="s">
        <v>360</v>
      </c>
      <c r="G11" s="1"/>
      <c r="H11" s="26"/>
      <c r="I11" s="34">
        <v>6900</v>
      </c>
      <c r="J11" s="6"/>
      <c r="L11" s="28">
        <v>8173.65</v>
      </c>
      <c r="M11" s="28"/>
    </row>
    <row r="12" spans="1:13" ht="15.75" thickBot="1" x14ac:dyDescent="0.3">
      <c r="A12" s="1"/>
      <c r="B12" s="1"/>
      <c r="C12" s="1"/>
      <c r="D12" s="1" t="s">
        <v>58</v>
      </c>
      <c r="E12" s="1"/>
      <c r="F12" s="1"/>
      <c r="G12" s="1"/>
      <c r="H12" s="84">
        <f>ROUND(H4+H8+H10+H11,5)</f>
        <v>1950</v>
      </c>
      <c r="I12" s="8">
        <f>ROUND(I4+I8+I10+I11,5)</f>
        <v>11912.14</v>
      </c>
      <c r="J12" s="8">
        <f>ROUND(J4+J8,5)</f>
        <v>2021</v>
      </c>
      <c r="L12" s="28">
        <v>37881.370000000003</v>
      </c>
      <c r="M12" s="28">
        <v>2000</v>
      </c>
    </row>
    <row r="13" spans="1:13" x14ac:dyDescent="0.25">
      <c r="A13" s="1"/>
      <c r="B13" s="1"/>
      <c r="C13" s="1" t="s">
        <v>59</v>
      </c>
      <c r="D13" s="1"/>
      <c r="E13" s="1"/>
      <c r="F13" s="1"/>
      <c r="G13" s="1"/>
      <c r="H13" s="85">
        <f>H12</f>
        <v>1950</v>
      </c>
      <c r="I13" s="7">
        <f>I12</f>
        <v>11912.14</v>
      </c>
      <c r="J13" s="7">
        <f>J12</f>
        <v>2021</v>
      </c>
      <c r="L13" s="25">
        <v>37881.370000000003</v>
      </c>
      <c r="M13" s="25">
        <v>2000</v>
      </c>
    </row>
    <row r="14" spans="1:13" x14ac:dyDescent="0.25">
      <c r="A14" s="1"/>
      <c r="B14" s="1"/>
      <c r="C14" s="1"/>
      <c r="D14" s="1" t="s">
        <v>60</v>
      </c>
      <c r="E14" s="1"/>
      <c r="F14" s="1"/>
      <c r="G14" s="1"/>
      <c r="H14" s="30"/>
      <c r="I14" s="30"/>
      <c r="J14" s="7"/>
      <c r="L14" s="25"/>
      <c r="M14" s="25"/>
    </row>
    <row r="15" spans="1:13" x14ac:dyDescent="0.25">
      <c r="A15" s="1"/>
      <c r="B15" s="1"/>
      <c r="C15" s="1"/>
      <c r="D15" s="1"/>
      <c r="E15" s="1" t="s">
        <v>283</v>
      </c>
      <c r="F15" s="1"/>
      <c r="G15" s="1"/>
      <c r="H15" s="30"/>
      <c r="I15" s="30"/>
      <c r="J15" s="7"/>
      <c r="L15" s="25"/>
      <c r="M15" s="25"/>
    </row>
    <row r="16" spans="1:13" x14ac:dyDescent="0.25">
      <c r="A16" s="1"/>
      <c r="B16" s="1"/>
      <c r="C16" s="1"/>
      <c r="D16" s="1"/>
      <c r="E16" s="1"/>
      <c r="F16" s="1" t="s">
        <v>282</v>
      </c>
      <c r="G16" s="1"/>
      <c r="H16" s="30"/>
      <c r="I16" s="30"/>
      <c r="J16" s="7"/>
      <c r="L16" s="25"/>
      <c r="M16" s="25"/>
    </row>
    <row r="17" spans="1:13" ht="15.75" thickBot="1" x14ac:dyDescent="0.3">
      <c r="A17" s="1"/>
      <c r="B17" s="1"/>
      <c r="C17" s="1"/>
      <c r="D17" s="1"/>
      <c r="E17" s="1"/>
      <c r="F17" s="1"/>
      <c r="G17" s="1" t="s">
        <v>281</v>
      </c>
      <c r="H17" s="86">
        <v>1950</v>
      </c>
      <c r="I17" s="33">
        <v>1430</v>
      </c>
      <c r="J17" s="7">
        <v>2021</v>
      </c>
      <c r="L17" s="27">
        <v>6320.61</v>
      </c>
      <c r="M17" s="27">
        <v>2000</v>
      </c>
    </row>
    <row r="18" spans="1:13" ht="15.75" thickBot="1" x14ac:dyDescent="0.3">
      <c r="A18" s="1"/>
      <c r="B18" s="1"/>
      <c r="C18" s="1"/>
      <c r="D18" s="1"/>
      <c r="E18" s="1"/>
      <c r="F18" s="1" t="s">
        <v>280</v>
      </c>
      <c r="G18" s="1"/>
      <c r="H18" s="26">
        <v>1950</v>
      </c>
      <c r="I18" s="34">
        <v>1430</v>
      </c>
      <c r="J18" s="6">
        <f>ROUND(SUM(J16:J17),5)</f>
        <v>2021</v>
      </c>
      <c r="L18" s="28">
        <v>6320.61</v>
      </c>
      <c r="M18" s="28">
        <v>2000</v>
      </c>
    </row>
    <row r="19" spans="1:13" ht="15.75" thickBot="1" x14ac:dyDescent="0.3">
      <c r="A19" s="1"/>
      <c r="B19" s="1"/>
      <c r="C19" s="1"/>
      <c r="D19" s="1"/>
      <c r="E19" s="1" t="s">
        <v>279</v>
      </c>
      <c r="F19" s="1"/>
      <c r="G19" s="1"/>
      <c r="H19" s="83">
        <f>ROUND(H15+H18,5)</f>
        <v>1950</v>
      </c>
      <c r="I19" s="34">
        <v>1430</v>
      </c>
      <c r="J19" s="6">
        <f>ROUND(J15+J18,5)</f>
        <v>2021</v>
      </c>
      <c r="L19" s="28">
        <v>6320.61</v>
      </c>
      <c r="M19" s="28">
        <v>2000</v>
      </c>
    </row>
    <row r="20" spans="1:13" ht="15.75" thickBot="1" x14ac:dyDescent="0.3">
      <c r="A20" s="1"/>
      <c r="B20" s="1"/>
      <c r="C20" s="1"/>
      <c r="D20" s="1" t="s">
        <v>235</v>
      </c>
      <c r="E20" s="1"/>
      <c r="F20" s="1"/>
      <c r="G20" s="1"/>
      <c r="H20" s="83">
        <f>ROUND(H14+H19,5)</f>
        <v>1950</v>
      </c>
      <c r="I20" s="34">
        <v>1430</v>
      </c>
      <c r="J20" s="6">
        <f>ROUND(J14+J19,5)</f>
        <v>2021</v>
      </c>
      <c r="L20" s="28">
        <v>6320.61</v>
      </c>
      <c r="M20" s="28">
        <v>2000</v>
      </c>
    </row>
    <row r="21" spans="1:13" ht="15.75" thickBot="1" x14ac:dyDescent="0.3">
      <c r="A21" s="1"/>
      <c r="B21" s="1" t="s">
        <v>236</v>
      </c>
      <c r="C21" s="1"/>
      <c r="D21" s="1"/>
      <c r="E21" s="1"/>
      <c r="F21" s="1"/>
      <c r="G21" s="1"/>
      <c r="H21" s="83">
        <f>ROUND(H3+H13-H20,5)</f>
        <v>0</v>
      </c>
      <c r="I21" s="34">
        <v>0</v>
      </c>
      <c r="J21" s="6">
        <f>ROUND(J3+J13-J20,5)</f>
        <v>0</v>
      </c>
      <c r="L21" s="28">
        <v>0</v>
      </c>
      <c r="M21" s="28">
        <v>0</v>
      </c>
    </row>
    <row r="22" spans="1:13" s="2" customFormat="1" ht="12" thickBot="1" x14ac:dyDescent="0.25">
      <c r="A22" s="1" t="s">
        <v>237</v>
      </c>
      <c r="B22" s="1"/>
      <c r="C22" s="1"/>
      <c r="D22" s="1"/>
      <c r="E22" s="1"/>
      <c r="F22" s="1"/>
      <c r="G22" s="1"/>
      <c r="H22" s="29">
        <f>H13-H20</f>
        <v>0</v>
      </c>
      <c r="I22" s="29">
        <f>I13-I20</f>
        <v>10482.14</v>
      </c>
      <c r="J22" s="5">
        <f>J21</f>
        <v>0</v>
      </c>
      <c r="L22" s="29">
        <f>L13-L20</f>
        <v>31560.760000000002</v>
      </c>
      <c r="M22" s="29">
        <v>0</v>
      </c>
    </row>
    <row r="23" spans="1:13" ht="15.75" thickTop="1" x14ac:dyDescent="0.25"/>
  </sheetData>
  <printOptions gridLines="1"/>
  <pageMargins left="0.2" right="0.2" top="1" bottom="0.75" header="0.1" footer="0.3"/>
  <pageSetup orientation="portrait" r:id="rId1"/>
  <headerFooter>
    <oddHeader>&amp;L&amp;"Arial,Bold"&amp;8 10:47 AM
 02/11/20
 Accrual Basis&amp;C&amp;"Arial,Bold"&amp;12 Borough of Milford Shade Tree
&amp;14Budget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9218" r:id="rId4" name="HEADER"/>
      </mc:Fallback>
    </mc:AlternateContent>
    <mc:AlternateContent xmlns:mc="http://schemas.openxmlformats.org/markup-compatibility/2006">
      <mc:Choice Requires="x14">
        <control shapeId="921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921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8FD8-2D81-4C64-BE38-345E16651070}">
  <sheetPr codeName="Sheet1"/>
  <dimension ref="A1:N342"/>
  <sheetViews>
    <sheetView tabSelected="1" zoomScaleNormal="100" workbookViewId="0">
      <selection activeCell="G16" sqref="G16"/>
    </sheetView>
  </sheetViews>
  <sheetFormatPr defaultColWidth="9.140625" defaultRowHeight="12" x14ac:dyDescent="0.2"/>
  <cols>
    <col min="1" max="4" width="3" style="70" customWidth="1"/>
    <col min="5" max="5" width="33.5703125" style="70" customWidth="1"/>
    <col min="6" max="6" width="23.42578125" style="70" customWidth="1"/>
    <col min="7" max="7" width="13.7109375" style="119" customWidth="1"/>
    <col min="8" max="8" width="12.42578125" style="53" customWidth="1"/>
    <col min="9" max="9" width="13.7109375" style="44" customWidth="1"/>
    <col min="10" max="10" width="11.140625" style="44" customWidth="1"/>
    <col min="11" max="11" width="13" style="44" customWidth="1"/>
    <col min="12" max="12" width="12.7109375" style="44" customWidth="1"/>
    <col min="13" max="13" width="13" style="52" customWidth="1"/>
    <col min="14" max="14" width="12.7109375" style="52" customWidth="1"/>
    <col min="15" max="16384" width="9.140625" style="44"/>
  </cols>
  <sheetData>
    <row r="1" spans="1:14" ht="12.75" thickBot="1" x14ac:dyDescent="0.25">
      <c r="A1" s="41"/>
      <c r="B1" s="41"/>
      <c r="C1" s="41"/>
      <c r="D1" s="41"/>
      <c r="E1" s="41"/>
      <c r="F1" s="47" t="s">
        <v>415</v>
      </c>
      <c r="G1" s="42" t="s">
        <v>288</v>
      </c>
      <c r="H1" s="111" t="s">
        <v>286</v>
      </c>
      <c r="I1" s="42" t="s">
        <v>288</v>
      </c>
      <c r="J1" s="43" t="s">
        <v>287</v>
      </c>
      <c r="K1" s="42" t="s">
        <v>288</v>
      </c>
      <c r="L1" s="43" t="s">
        <v>291</v>
      </c>
      <c r="M1" s="45" t="s">
        <v>288</v>
      </c>
      <c r="N1" s="46" t="s">
        <v>362</v>
      </c>
    </row>
    <row r="2" spans="1:14" s="49" customFormat="1" ht="13.5" thickTop="1" thickBot="1" x14ac:dyDescent="0.25">
      <c r="A2" s="47"/>
      <c r="B2" s="47"/>
      <c r="C2" s="47"/>
      <c r="D2" s="47"/>
      <c r="E2" s="47"/>
      <c r="F2" s="47"/>
      <c r="G2" s="48" t="s">
        <v>418</v>
      </c>
      <c r="H2" s="112" t="s">
        <v>285</v>
      </c>
      <c r="I2" s="48" t="s">
        <v>416</v>
      </c>
      <c r="J2" s="48" t="s">
        <v>286</v>
      </c>
      <c r="K2" s="48" t="s">
        <v>290</v>
      </c>
      <c r="L2" s="48" t="s">
        <v>286</v>
      </c>
      <c r="M2" s="50" t="s">
        <v>361</v>
      </c>
      <c r="N2" s="50" t="s">
        <v>286</v>
      </c>
    </row>
    <row r="3" spans="1:14" ht="12.75" thickTop="1" x14ac:dyDescent="0.2">
      <c r="A3" s="41"/>
      <c r="B3" s="41"/>
      <c r="C3" s="41"/>
      <c r="D3" s="41"/>
      <c r="E3" s="41"/>
      <c r="F3" s="41"/>
      <c r="G3" s="75"/>
      <c r="I3" s="51"/>
      <c r="J3" s="51"/>
    </row>
    <row r="4" spans="1:14" x14ac:dyDescent="0.2">
      <c r="A4" s="41"/>
      <c r="B4" s="41"/>
      <c r="C4" s="41"/>
      <c r="D4" s="41"/>
      <c r="E4" s="41"/>
      <c r="F4" s="41"/>
      <c r="G4" s="75"/>
      <c r="I4" s="51"/>
      <c r="J4" s="51"/>
    </row>
    <row r="5" spans="1:14" x14ac:dyDescent="0.2">
      <c r="A5" s="41" t="s">
        <v>2</v>
      </c>
      <c r="B5" s="41"/>
      <c r="C5" s="41"/>
      <c r="D5" s="41"/>
      <c r="E5" s="41"/>
      <c r="F5" s="41"/>
      <c r="G5" s="75">
        <v>0</v>
      </c>
      <c r="H5" s="53">
        <f>52999+3549+1268</f>
        <v>57816</v>
      </c>
      <c r="I5" s="51">
        <v>0</v>
      </c>
      <c r="J5" s="51">
        <v>38930</v>
      </c>
    </row>
    <row r="6" spans="1:14" x14ac:dyDescent="0.2">
      <c r="A6" s="41" t="s">
        <v>3</v>
      </c>
      <c r="B6" s="41"/>
      <c r="C6" s="41"/>
      <c r="D6" s="41"/>
      <c r="E6" s="41"/>
      <c r="F6" s="41"/>
      <c r="G6" s="75"/>
      <c r="I6" s="51"/>
      <c r="J6" s="51"/>
    </row>
    <row r="7" spans="1:14" x14ac:dyDescent="0.2">
      <c r="A7" s="41"/>
      <c r="B7" s="41" t="s">
        <v>4</v>
      </c>
      <c r="C7" s="41"/>
      <c r="D7" s="41"/>
      <c r="E7" s="41"/>
      <c r="F7" s="41"/>
      <c r="G7" s="75">
        <v>649872.53</v>
      </c>
      <c r="H7" s="53">
        <v>676711</v>
      </c>
      <c r="I7" s="51">
        <v>663523.28</v>
      </c>
      <c r="J7" s="51">
        <v>668000</v>
      </c>
      <c r="K7" s="51">
        <v>666749.28</v>
      </c>
      <c r="L7" s="51">
        <v>659992</v>
      </c>
      <c r="M7" s="53">
        <v>662421.77</v>
      </c>
      <c r="N7" s="53">
        <v>661872</v>
      </c>
    </row>
    <row r="8" spans="1:14" ht="12.75" thickBot="1" x14ac:dyDescent="0.25">
      <c r="A8" s="41"/>
      <c r="B8" s="41" t="s">
        <v>5</v>
      </c>
      <c r="C8" s="41"/>
      <c r="D8" s="41"/>
      <c r="E8" s="41"/>
      <c r="F8" s="41"/>
      <c r="G8" s="80">
        <v>17840.62</v>
      </c>
      <c r="H8" s="55">
        <v>30000</v>
      </c>
      <c r="I8" s="54">
        <v>35407.49</v>
      </c>
      <c r="J8" s="54">
        <v>33000</v>
      </c>
      <c r="K8" s="54">
        <v>45009.06</v>
      </c>
      <c r="L8" s="54">
        <v>33000</v>
      </c>
      <c r="M8" s="55">
        <v>43164.84</v>
      </c>
      <c r="N8" s="55">
        <v>33000</v>
      </c>
    </row>
    <row r="9" spans="1:14" x14ac:dyDescent="0.2">
      <c r="A9" s="41" t="s">
        <v>6</v>
      </c>
      <c r="B9" s="41"/>
      <c r="C9" s="41"/>
      <c r="D9" s="41"/>
      <c r="E9" s="41"/>
      <c r="F9" s="41"/>
      <c r="G9" s="75">
        <f t="shared" ref="G9:N9" si="0">ROUND(SUM(G6:G8),5)</f>
        <v>667713.15</v>
      </c>
      <c r="H9" s="51">
        <f t="shared" si="0"/>
        <v>706711</v>
      </c>
      <c r="I9" s="51">
        <f t="shared" si="0"/>
        <v>698930.77</v>
      </c>
      <c r="J9" s="51">
        <f t="shared" si="0"/>
        <v>701000</v>
      </c>
      <c r="K9" s="51">
        <f t="shared" si="0"/>
        <v>711758.34</v>
      </c>
      <c r="L9" s="51">
        <f t="shared" si="0"/>
        <v>692992</v>
      </c>
      <c r="M9" s="53">
        <f t="shared" si="0"/>
        <v>705586.61</v>
      </c>
      <c r="N9" s="53">
        <f t="shared" si="0"/>
        <v>694872</v>
      </c>
    </row>
    <row r="10" spans="1:14" x14ac:dyDescent="0.2">
      <c r="A10" s="41" t="s">
        <v>7</v>
      </c>
      <c r="B10" s="41"/>
      <c r="C10" s="41"/>
      <c r="D10" s="41"/>
      <c r="E10" s="41"/>
      <c r="F10" s="41"/>
      <c r="G10" s="75"/>
      <c r="I10" s="51"/>
      <c r="J10" s="51"/>
    </row>
    <row r="11" spans="1:14" x14ac:dyDescent="0.2">
      <c r="A11" s="41"/>
      <c r="B11" s="41" t="s">
        <v>8</v>
      </c>
      <c r="C11" s="41"/>
      <c r="D11" s="41"/>
      <c r="E11" s="41"/>
      <c r="F11" s="41"/>
      <c r="G11" s="118">
        <v>42057.14</v>
      </c>
      <c r="H11" s="57">
        <v>25000</v>
      </c>
      <c r="I11" s="56">
        <v>59648.72</v>
      </c>
      <c r="J11" s="56">
        <v>25000</v>
      </c>
      <c r="K11" s="56">
        <v>27300.73</v>
      </c>
      <c r="L11" s="56">
        <v>25000</v>
      </c>
      <c r="M11" s="57">
        <v>53205.440000000002</v>
      </c>
      <c r="N11" s="57">
        <v>25000</v>
      </c>
    </row>
    <row r="12" spans="1:14" ht="12.75" thickBot="1" x14ac:dyDescent="0.25">
      <c r="A12" s="41"/>
      <c r="B12" s="41" t="s">
        <v>381</v>
      </c>
      <c r="C12" s="41"/>
      <c r="D12" s="41"/>
      <c r="E12" s="41"/>
      <c r="F12" s="41"/>
      <c r="G12" s="80">
        <v>3923.08</v>
      </c>
      <c r="H12" s="55">
        <v>15000</v>
      </c>
      <c r="I12" s="54"/>
      <c r="J12" s="54"/>
      <c r="K12" s="54"/>
      <c r="L12" s="54"/>
      <c r="M12" s="55"/>
      <c r="N12" s="55"/>
    </row>
    <row r="13" spans="1:14" x14ac:dyDescent="0.2">
      <c r="A13" s="41" t="s">
        <v>9</v>
      </c>
      <c r="B13" s="41"/>
      <c r="C13" s="41"/>
      <c r="D13" s="41"/>
      <c r="E13" s="41"/>
      <c r="F13" s="41"/>
      <c r="G13" s="75">
        <f>ROUND(SUM(G10:G12),5)</f>
        <v>45980.22</v>
      </c>
      <c r="H13" s="51">
        <f t="shared" ref="H13:N13" si="1">ROUND(SUM(H10:H11),5)</f>
        <v>25000</v>
      </c>
      <c r="I13" s="51">
        <f t="shared" si="1"/>
        <v>59648.72</v>
      </c>
      <c r="J13" s="51">
        <f t="shared" si="1"/>
        <v>25000</v>
      </c>
      <c r="K13" s="51">
        <f t="shared" si="1"/>
        <v>27300.73</v>
      </c>
      <c r="L13" s="51">
        <f t="shared" si="1"/>
        <v>25000</v>
      </c>
      <c r="M13" s="53">
        <f t="shared" si="1"/>
        <v>53205.440000000002</v>
      </c>
      <c r="N13" s="53">
        <f t="shared" si="1"/>
        <v>25000</v>
      </c>
    </row>
    <row r="14" spans="1:14" x14ac:dyDescent="0.2">
      <c r="A14" s="41"/>
      <c r="B14" s="41" t="s">
        <v>380</v>
      </c>
      <c r="C14" s="41"/>
      <c r="D14" s="41"/>
      <c r="E14" s="41"/>
      <c r="F14" s="41"/>
      <c r="G14" s="75">
        <v>0</v>
      </c>
      <c r="H14" s="51"/>
      <c r="I14" s="51">
        <v>60</v>
      </c>
      <c r="J14" s="51"/>
      <c r="K14" s="51"/>
      <c r="L14" s="51"/>
      <c r="M14" s="53"/>
      <c r="N14" s="53"/>
    </row>
    <row r="15" spans="1:14" x14ac:dyDescent="0.2">
      <c r="A15" s="41" t="s">
        <v>10</v>
      </c>
      <c r="B15" s="41"/>
      <c r="C15" s="41"/>
      <c r="D15" s="41"/>
      <c r="E15" s="41"/>
      <c r="F15" s="41"/>
      <c r="G15" s="75"/>
      <c r="I15" s="51"/>
      <c r="J15" s="51"/>
    </row>
    <row r="16" spans="1:14" x14ac:dyDescent="0.2">
      <c r="A16" s="41"/>
      <c r="B16" s="41" t="s">
        <v>367</v>
      </c>
      <c r="C16" s="41"/>
      <c r="D16" s="41"/>
      <c r="E16" s="41"/>
      <c r="F16" s="41"/>
      <c r="G16" s="75">
        <v>0</v>
      </c>
      <c r="I16" s="51">
        <v>0</v>
      </c>
      <c r="J16" s="51">
        <v>0</v>
      </c>
      <c r="K16" s="51">
        <v>0</v>
      </c>
      <c r="L16" s="51">
        <v>0</v>
      </c>
      <c r="M16" s="52">
        <v>0</v>
      </c>
      <c r="N16" s="52">
        <v>150</v>
      </c>
    </row>
    <row r="17" spans="1:14" x14ac:dyDescent="0.2">
      <c r="A17" s="41"/>
      <c r="B17" s="41" t="s">
        <v>11</v>
      </c>
      <c r="C17" s="41"/>
      <c r="D17" s="41"/>
      <c r="E17" s="41"/>
      <c r="F17" s="41"/>
      <c r="G17" s="75">
        <v>7192.82</v>
      </c>
      <c r="H17" s="53">
        <v>10000</v>
      </c>
      <c r="I17" s="51">
        <v>14204.19</v>
      </c>
      <c r="J17" s="51">
        <v>9800</v>
      </c>
      <c r="K17" s="51">
        <v>21630.71</v>
      </c>
      <c r="L17" s="51">
        <v>9800</v>
      </c>
      <c r="M17" s="53">
        <v>9791.1200000000008</v>
      </c>
      <c r="N17" s="53">
        <v>10000</v>
      </c>
    </row>
    <row r="18" spans="1:14" x14ac:dyDescent="0.2">
      <c r="A18" s="41"/>
      <c r="B18" s="41" t="s">
        <v>12</v>
      </c>
      <c r="C18" s="41"/>
      <c r="D18" s="41"/>
      <c r="E18" s="41"/>
      <c r="F18" s="41"/>
      <c r="G18" s="118">
        <v>2070</v>
      </c>
      <c r="H18" s="53">
        <v>2000</v>
      </c>
      <c r="I18" s="56">
        <v>500</v>
      </c>
      <c r="J18" s="56">
        <v>2000</v>
      </c>
      <c r="K18" s="51">
        <v>16176</v>
      </c>
      <c r="L18" s="51">
        <v>1000</v>
      </c>
      <c r="M18" s="57">
        <v>1630</v>
      </c>
      <c r="N18" s="57">
        <v>1000</v>
      </c>
    </row>
    <row r="19" spans="1:14" ht="12.75" thickBot="1" x14ac:dyDescent="0.25">
      <c r="A19" s="41"/>
      <c r="B19" s="41" t="s">
        <v>293</v>
      </c>
      <c r="C19" s="41"/>
      <c r="D19" s="41"/>
      <c r="E19" s="41"/>
      <c r="F19" s="41"/>
      <c r="G19" s="80">
        <v>0</v>
      </c>
      <c r="H19" s="55"/>
      <c r="I19" s="54">
        <v>0</v>
      </c>
      <c r="J19" s="54">
        <v>0</v>
      </c>
      <c r="K19" s="54">
        <v>186.5</v>
      </c>
      <c r="L19" s="54">
        <v>0</v>
      </c>
      <c r="M19" s="58">
        <v>0</v>
      </c>
      <c r="N19" s="58">
        <v>0</v>
      </c>
    </row>
    <row r="20" spans="1:14" x14ac:dyDescent="0.2">
      <c r="A20" s="41" t="s">
        <v>13</v>
      </c>
      <c r="B20" s="41"/>
      <c r="C20" s="41"/>
      <c r="D20" s="41"/>
      <c r="E20" s="41"/>
      <c r="F20" s="41"/>
      <c r="G20" s="75">
        <f>ROUND(SUM(G15:G18),5)</f>
        <v>9262.82</v>
      </c>
      <c r="H20" s="51">
        <f>ROUND(SUM(H15:H18),5)</f>
        <v>12000</v>
      </c>
      <c r="I20" s="51">
        <f>ROUND(SUM(I15:I18),5)</f>
        <v>14704.19</v>
      </c>
      <c r="J20" s="51">
        <f>ROUND(SUM(J15:J18),5)</f>
        <v>11800</v>
      </c>
      <c r="K20" s="51">
        <f>ROUND(SUM(K15:K19),5)</f>
        <v>37993.21</v>
      </c>
      <c r="L20" s="51">
        <f>ROUND(SUM(L15:L19),5)</f>
        <v>10800</v>
      </c>
      <c r="M20" s="51">
        <f>ROUND(SUM(M15:M19),5)</f>
        <v>11421.12</v>
      </c>
      <c r="N20" s="51">
        <f>ROUND(SUM(N15:N19),5)</f>
        <v>11150</v>
      </c>
    </row>
    <row r="21" spans="1:14" x14ac:dyDescent="0.2">
      <c r="A21" s="41"/>
      <c r="B21" s="41" t="s">
        <v>368</v>
      </c>
      <c r="C21" s="41"/>
      <c r="D21" s="41"/>
      <c r="E21" s="41"/>
      <c r="F21" s="41"/>
      <c r="G21" s="75"/>
      <c r="I21" s="51"/>
      <c r="J21" s="51"/>
      <c r="K21" s="51"/>
      <c r="L21" s="51"/>
      <c r="M21" s="51"/>
      <c r="N21" s="51">
        <v>100</v>
      </c>
    </row>
    <row r="22" spans="1:14" x14ac:dyDescent="0.2">
      <c r="A22" s="41" t="s">
        <v>14</v>
      </c>
      <c r="B22" s="41"/>
      <c r="C22" s="41"/>
      <c r="D22" s="41"/>
      <c r="E22" s="41"/>
      <c r="F22" s="41"/>
      <c r="G22" s="75"/>
      <c r="I22" s="51"/>
      <c r="J22" s="51"/>
    </row>
    <row r="23" spans="1:14" x14ac:dyDescent="0.2">
      <c r="A23" s="41"/>
      <c r="B23" s="41" t="s">
        <v>15</v>
      </c>
      <c r="C23" s="41"/>
      <c r="D23" s="41"/>
      <c r="E23" s="41"/>
      <c r="F23" s="41"/>
      <c r="G23" s="75">
        <v>4304.88</v>
      </c>
      <c r="H23" s="53">
        <v>10000</v>
      </c>
      <c r="I23" s="51">
        <v>9602.89</v>
      </c>
      <c r="J23" s="51">
        <v>10000</v>
      </c>
      <c r="K23" s="51">
        <v>18268.240000000002</v>
      </c>
      <c r="L23" s="51">
        <v>10000</v>
      </c>
      <c r="M23" s="51">
        <v>10909.47</v>
      </c>
      <c r="N23" s="51">
        <v>10000</v>
      </c>
    </row>
    <row r="24" spans="1:14" x14ac:dyDescent="0.2">
      <c r="A24" s="41"/>
      <c r="B24" s="41" t="s">
        <v>16</v>
      </c>
      <c r="C24" s="41"/>
      <c r="D24" s="41"/>
      <c r="E24" s="41"/>
      <c r="F24" s="41"/>
      <c r="G24" s="75">
        <v>250.31</v>
      </c>
      <c r="H24" s="53">
        <v>400</v>
      </c>
      <c r="I24" s="51">
        <v>308.79000000000002</v>
      </c>
      <c r="J24" s="51">
        <v>400</v>
      </c>
      <c r="K24" s="51">
        <v>669.17</v>
      </c>
      <c r="L24" s="51">
        <v>400</v>
      </c>
      <c r="M24" s="51">
        <v>723.97</v>
      </c>
      <c r="N24" s="51">
        <v>400</v>
      </c>
    </row>
    <row r="25" spans="1:14" ht="12.75" thickBot="1" x14ac:dyDescent="0.25">
      <c r="A25" s="41"/>
      <c r="B25" s="41" t="s">
        <v>294</v>
      </c>
      <c r="C25" s="41"/>
      <c r="D25" s="41"/>
      <c r="E25" s="41"/>
      <c r="F25" s="41"/>
      <c r="G25" s="80">
        <v>0</v>
      </c>
      <c r="H25" s="55"/>
      <c r="I25" s="54">
        <v>0</v>
      </c>
      <c r="J25" s="54">
        <v>0</v>
      </c>
      <c r="K25" s="54">
        <v>5000</v>
      </c>
      <c r="L25" s="54">
        <v>0</v>
      </c>
      <c r="M25" s="58">
        <v>0</v>
      </c>
      <c r="N25" s="58">
        <v>0</v>
      </c>
    </row>
    <row r="26" spans="1:14" x14ac:dyDescent="0.2">
      <c r="A26" s="41" t="s">
        <v>17</v>
      </c>
      <c r="B26" s="41"/>
      <c r="C26" s="41"/>
      <c r="D26" s="41"/>
      <c r="E26" s="41"/>
      <c r="F26" s="41"/>
      <c r="G26" s="75">
        <f>ROUND(SUM(G22:G24),5)</f>
        <v>4555.1899999999996</v>
      </c>
      <c r="H26" s="51">
        <f>ROUND(SUM(H22:H24),5)</f>
        <v>10400</v>
      </c>
      <c r="I26" s="51">
        <f>ROUND(SUM(I22:I24),5)</f>
        <v>9911.68</v>
      </c>
      <c r="J26" s="51">
        <f>ROUND(SUM(J22:J24),5)</f>
        <v>10400</v>
      </c>
      <c r="K26" s="51">
        <f>ROUND(SUM(K22:K25),5)</f>
        <v>23937.41</v>
      </c>
      <c r="L26" s="51">
        <f>ROUND(SUM(L22:L25),5)</f>
        <v>10400</v>
      </c>
      <c r="M26" s="51">
        <f>ROUND(SUM(M23:M25),5)</f>
        <v>11633.44</v>
      </c>
      <c r="N26" s="51">
        <v>11400</v>
      </c>
    </row>
    <row r="27" spans="1:14" x14ac:dyDescent="0.2">
      <c r="A27" s="41" t="s">
        <v>18</v>
      </c>
      <c r="B27" s="41"/>
      <c r="C27" s="41"/>
      <c r="D27" s="41"/>
      <c r="E27" s="41"/>
      <c r="F27" s="41"/>
      <c r="G27" s="75"/>
      <c r="I27" s="51"/>
      <c r="J27" s="51"/>
    </row>
    <row r="28" spans="1:14" x14ac:dyDescent="0.2">
      <c r="A28" s="41"/>
      <c r="B28" s="41" t="s">
        <v>19</v>
      </c>
      <c r="C28" s="41"/>
      <c r="D28" s="41"/>
      <c r="E28" s="41"/>
      <c r="F28" s="41"/>
      <c r="G28" s="75">
        <v>25.94</v>
      </c>
      <c r="H28" s="53">
        <v>1000</v>
      </c>
      <c r="I28" s="51">
        <v>659.9</v>
      </c>
      <c r="J28" s="51">
        <v>1500</v>
      </c>
      <c r="K28" s="51">
        <v>1259.01</v>
      </c>
      <c r="L28" s="51">
        <v>1000</v>
      </c>
      <c r="M28" s="56">
        <v>1709.93</v>
      </c>
      <c r="N28" s="56">
        <v>750</v>
      </c>
    </row>
    <row r="29" spans="1:14" ht="12.75" thickBot="1" x14ac:dyDescent="0.25">
      <c r="A29" s="41"/>
      <c r="B29" s="41" t="s">
        <v>295</v>
      </c>
      <c r="C29" s="41"/>
      <c r="D29" s="41"/>
      <c r="E29" s="41"/>
      <c r="F29" s="41"/>
      <c r="G29" s="80">
        <v>5.52</v>
      </c>
      <c r="H29" s="55"/>
      <c r="I29" s="54">
        <v>2.93</v>
      </c>
      <c r="J29" s="54">
        <v>0</v>
      </c>
      <c r="K29" s="54">
        <v>2668.17</v>
      </c>
      <c r="L29" s="54">
        <v>0</v>
      </c>
      <c r="M29" s="58">
        <v>0</v>
      </c>
      <c r="N29" s="58">
        <v>0</v>
      </c>
    </row>
    <row r="30" spans="1:14" x14ac:dyDescent="0.2">
      <c r="A30" s="41" t="s">
        <v>20</v>
      </c>
      <c r="B30" s="41"/>
      <c r="C30" s="41"/>
      <c r="D30" s="41"/>
      <c r="E30" s="41"/>
      <c r="F30" s="41"/>
      <c r="G30" s="75">
        <f>ROUND(SUM(G27:G29),5)</f>
        <v>31.46</v>
      </c>
      <c r="H30" s="51">
        <f>ROUND(SUM(H27:H29),5)</f>
        <v>1000</v>
      </c>
      <c r="I30" s="51">
        <f>ROUND(SUM(I27:I29),5)</f>
        <v>662.83</v>
      </c>
      <c r="J30" s="51">
        <f>ROUND(SUM(J27:J29),5)</f>
        <v>1500</v>
      </c>
      <c r="K30" s="51">
        <f>ROUND(SUM(K27:K29),5)</f>
        <v>3927.18</v>
      </c>
      <c r="L30" s="51">
        <f>ROUND(SUM(L27:L29),5)</f>
        <v>1000</v>
      </c>
      <c r="M30" s="52">
        <v>1709.93</v>
      </c>
      <c r="N30" s="52">
        <v>750</v>
      </c>
    </row>
    <row r="31" spans="1:14" x14ac:dyDescent="0.2">
      <c r="A31" s="41" t="s">
        <v>21</v>
      </c>
      <c r="B31" s="41"/>
      <c r="C31" s="41"/>
      <c r="D31" s="41"/>
      <c r="E31" s="41"/>
      <c r="F31" s="41"/>
      <c r="G31" s="75"/>
      <c r="I31" s="51"/>
      <c r="J31" s="51"/>
    </row>
    <row r="32" spans="1:14" ht="12.75" thickBot="1" x14ac:dyDescent="0.25">
      <c r="A32" s="41"/>
      <c r="B32" s="41" t="s">
        <v>22</v>
      </c>
      <c r="C32" s="41"/>
      <c r="D32" s="41"/>
      <c r="E32" s="41"/>
      <c r="F32" s="41"/>
      <c r="G32" s="80">
        <v>325</v>
      </c>
      <c r="H32" s="55">
        <v>4000</v>
      </c>
      <c r="I32" s="54">
        <v>360</v>
      </c>
      <c r="J32" s="54">
        <v>2500</v>
      </c>
      <c r="K32" s="54">
        <v>2118</v>
      </c>
      <c r="L32" s="54">
        <v>2500</v>
      </c>
      <c r="M32" s="58">
        <v>3580</v>
      </c>
      <c r="N32" s="58">
        <v>2500</v>
      </c>
    </row>
    <row r="33" spans="1:14" x14ac:dyDescent="0.2">
      <c r="A33" s="41" t="s">
        <v>23</v>
      </c>
      <c r="B33" s="41"/>
      <c r="C33" s="41"/>
      <c r="D33" s="41"/>
      <c r="E33" s="41"/>
      <c r="F33" s="41"/>
      <c r="G33" s="75">
        <f>ROUND(SUM(G31:G32),5)</f>
        <v>325</v>
      </c>
      <c r="H33" s="51">
        <f>ROUND(SUM(H31:H32),5)</f>
        <v>4000</v>
      </c>
      <c r="I33" s="51">
        <f>ROUND(SUM(I31:I32),5)</f>
        <v>360</v>
      </c>
      <c r="J33" s="51">
        <f>ROUND(SUM(J31:J32),5)</f>
        <v>2500</v>
      </c>
      <c r="K33" s="51">
        <f>ROUND(SUM(K31:K32),5)</f>
        <v>2118</v>
      </c>
      <c r="L33" s="51">
        <f>ROUND(SUM(L31:L32),5)</f>
        <v>2500</v>
      </c>
      <c r="M33" s="52">
        <v>3580</v>
      </c>
      <c r="N33" s="52">
        <v>2500</v>
      </c>
    </row>
    <row r="34" spans="1:14" x14ac:dyDescent="0.2">
      <c r="A34" s="41" t="s">
        <v>24</v>
      </c>
      <c r="B34" s="41"/>
      <c r="C34" s="41"/>
      <c r="D34" s="41"/>
      <c r="E34" s="41"/>
      <c r="F34" s="41"/>
      <c r="G34" s="75"/>
      <c r="I34" s="51"/>
      <c r="J34" s="51"/>
    </row>
    <row r="35" spans="1:14" x14ac:dyDescent="0.2">
      <c r="A35" s="41"/>
      <c r="B35" s="41" t="s">
        <v>363</v>
      </c>
      <c r="C35" s="41"/>
      <c r="D35" s="41"/>
      <c r="E35" s="41"/>
      <c r="F35" s="41"/>
      <c r="G35" s="75">
        <v>1050</v>
      </c>
      <c r="H35" s="53">
        <v>0</v>
      </c>
      <c r="I35" s="51">
        <v>1050</v>
      </c>
      <c r="J35" s="51">
        <v>0</v>
      </c>
      <c r="K35" s="51">
        <v>0</v>
      </c>
      <c r="L35" s="51">
        <v>0</v>
      </c>
      <c r="M35" s="52">
        <v>1650</v>
      </c>
      <c r="N35" s="52">
        <v>300</v>
      </c>
    </row>
    <row r="36" spans="1:14" x14ac:dyDescent="0.2">
      <c r="A36" s="41"/>
      <c r="B36" s="41" t="s">
        <v>26</v>
      </c>
      <c r="C36" s="41"/>
      <c r="D36" s="41"/>
      <c r="E36" s="41"/>
      <c r="F36" s="41"/>
      <c r="G36" s="75">
        <v>0</v>
      </c>
      <c r="H36" s="53">
        <v>0</v>
      </c>
      <c r="I36" s="51">
        <v>0</v>
      </c>
      <c r="J36" s="51">
        <v>600</v>
      </c>
      <c r="K36" s="51">
        <v>600</v>
      </c>
      <c r="L36" s="51">
        <v>1050</v>
      </c>
      <c r="M36" s="52">
        <v>0</v>
      </c>
      <c r="N36" s="52">
        <v>0</v>
      </c>
    </row>
    <row r="37" spans="1:14" ht="12.75" thickBot="1" x14ac:dyDescent="0.25">
      <c r="A37" s="41"/>
      <c r="B37" s="41" t="s">
        <v>296</v>
      </c>
      <c r="C37" s="41"/>
      <c r="D37" s="41"/>
      <c r="E37" s="41"/>
      <c r="F37" s="41"/>
      <c r="G37" s="80">
        <v>0</v>
      </c>
      <c r="H37" s="55">
        <v>0</v>
      </c>
      <c r="I37" s="54">
        <v>0</v>
      </c>
      <c r="J37" s="54">
        <v>0</v>
      </c>
      <c r="K37" s="54">
        <v>750</v>
      </c>
      <c r="L37" s="54">
        <v>0</v>
      </c>
      <c r="M37" s="58">
        <v>0</v>
      </c>
      <c r="N37" s="58">
        <v>0</v>
      </c>
    </row>
    <row r="38" spans="1:14" x14ac:dyDescent="0.2">
      <c r="A38" s="41" t="s">
        <v>27</v>
      </c>
      <c r="B38" s="41"/>
      <c r="C38" s="41"/>
      <c r="D38" s="41"/>
      <c r="E38" s="41"/>
      <c r="F38" s="41"/>
      <c r="G38" s="75">
        <f>ROUND(SUM(G34:G37),5)</f>
        <v>1050</v>
      </c>
      <c r="H38" s="51">
        <f>ROUND(SUM(H34:H37),5)</f>
        <v>0</v>
      </c>
      <c r="I38" s="51">
        <f>ROUND(SUM(I34:I37),5)</f>
        <v>1050</v>
      </c>
      <c r="J38" s="51">
        <f>ROUND(SUM(J34:J37),5)</f>
        <v>600</v>
      </c>
      <c r="K38" s="51">
        <f>ROUND(SUM(K34:K37),5)</f>
        <v>1350</v>
      </c>
      <c r="L38" s="51">
        <f>ROUND(SUM(L34:L37),5)</f>
        <v>1050</v>
      </c>
      <c r="M38" s="52">
        <v>1650</v>
      </c>
      <c r="N38" s="52">
        <v>300</v>
      </c>
    </row>
    <row r="39" spans="1:14" x14ac:dyDescent="0.2">
      <c r="A39" s="41" t="s">
        <v>28</v>
      </c>
      <c r="B39" s="41"/>
      <c r="C39" s="41"/>
      <c r="D39" s="41"/>
      <c r="E39" s="41"/>
      <c r="F39" s="41"/>
      <c r="G39" s="75"/>
      <c r="I39" s="51"/>
      <c r="J39" s="51"/>
    </row>
    <row r="40" spans="1:14" x14ac:dyDescent="0.2">
      <c r="A40" s="41"/>
      <c r="B40" s="41" t="s">
        <v>297</v>
      </c>
      <c r="C40" s="41"/>
      <c r="D40" s="41"/>
      <c r="E40" s="41"/>
      <c r="F40" s="41"/>
      <c r="G40" s="75">
        <v>0</v>
      </c>
      <c r="I40" s="51">
        <v>836.78</v>
      </c>
      <c r="J40" s="51">
        <v>0</v>
      </c>
      <c r="K40" s="51">
        <v>893.62</v>
      </c>
      <c r="L40" s="51">
        <v>1000</v>
      </c>
      <c r="M40" s="52">
        <v>950.63</v>
      </c>
      <c r="N40" s="52">
        <v>1000</v>
      </c>
    </row>
    <row r="41" spans="1:14" ht="12.75" thickBot="1" x14ac:dyDescent="0.25">
      <c r="A41" s="41"/>
      <c r="B41" s="41" t="s">
        <v>29</v>
      </c>
      <c r="C41" s="41"/>
      <c r="D41" s="41"/>
      <c r="E41" s="41"/>
      <c r="F41" s="41"/>
      <c r="G41" s="80">
        <v>0</v>
      </c>
      <c r="H41" s="55">
        <v>8000</v>
      </c>
      <c r="I41" s="54">
        <v>8074.49</v>
      </c>
      <c r="J41" s="54">
        <v>8000</v>
      </c>
      <c r="K41" s="54">
        <v>8084.14</v>
      </c>
      <c r="L41" s="54">
        <v>7700</v>
      </c>
      <c r="M41" s="58">
        <v>7641.26</v>
      </c>
      <c r="N41" s="58">
        <v>8500</v>
      </c>
    </row>
    <row r="42" spans="1:14" x14ac:dyDescent="0.2">
      <c r="A42" s="41" t="s">
        <v>30</v>
      </c>
      <c r="B42" s="41"/>
      <c r="C42" s="41"/>
      <c r="D42" s="41"/>
      <c r="E42" s="41"/>
      <c r="F42" s="41"/>
      <c r="G42" s="75">
        <f>ROUND(SUM(G39:G41),5)</f>
        <v>0</v>
      </c>
      <c r="H42" s="51">
        <f>ROUND(SUM(H39:H41),5)</f>
        <v>8000</v>
      </c>
      <c r="I42" s="51">
        <f>ROUND(SUM(I39:I41),5)</f>
        <v>8911.27</v>
      </c>
      <c r="J42" s="51">
        <f>ROUND(SUM(J39:J41),5)</f>
        <v>8000</v>
      </c>
      <c r="K42" s="51">
        <f>ROUND(SUM(K39:K41),5)</f>
        <v>8977.76</v>
      </c>
      <c r="L42" s="51">
        <f>ROUND(SUM(L39:L41),5)</f>
        <v>8700</v>
      </c>
      <c r="M42" s="52">
        <v>8591.2900000000009</v>
      </c>
      <c r="N42" s="52">
        <v>9500</v>
      </c>
    </row>
    <row r="43" spans="1:14" x14ac:dyDescent="0.2">
      <c r="A43" s="41" t="s">
        <v>298</v>
      </c>
      <c r="B43" s="41"/>
      <c r="C43" s="41"/>
      <c r="D43" s="41"/>
      <c r="E43" s="41"/>
      <c r="F43" s="41"/>
      <c r="G43" s="75">
        <v>-1022.9</v>
      </c>
      <c r="I43" s="51">
        <v>-16956.689999999999</v>
      </c>
      <c r="J43" s="51">
        <v>0</v>
      </c>
      <c r="K43" s="51">
        <v>0</v>
      </c>
      <c r="L43" s="51">
        <v>0</v>
      </c>
    </row>
    <row r="44" spans="1:14" x14ac:dyDescent="0.2">
      <c r="A44" s="41" t="s">
        <v>31</v>
      </c>
      <c r="B44" s="41"/>
      <c r="C44" s="41"/>
      <c r="D44" s="41"/>
      <c r="E44" s="41"/>
      <c r="F44" s="41"/>
      <c r="G44" s="75"/>
      <c r="I44" s="51"/>
      <c r="J44" s="51"/>
    </row>
    <row r="45" spans="1:14" x14ac:dyDescent="0.2">
      <c r="A45" s="41"/>
      <c r="B45" s="41" t="s">
        <v>32</v>
      </c>
      <c r="C45" s="41"/>
      <c r="D45" s="41"/>
      <c r="E45" s="41"/>
      <c r="F45" s="41"/>
      <c r="G45" s="75">
        <v>0</v>
      </c>
      <c r="H45" s="53">
        <v>250</v>
      </c>
      <c r="I45" s="51">
        <v>50</v>
      </c>
      <c r="J45" s="51">
        <v>250</v>
      </c>
      <c r="K45" s="51">
        <v>99</v>
      </c>
      <c r="L45" s="51">
        <v>100</v>
      </c>
      <c r="M45" s="52">
        <v>84.25</v>
      </c>
      <c r="N45" s="52">
        <v>750</v>
      </c>
    </row>
    <row r="46" spans="1:14" x14ac:dyDescent="0.2">
      <c r="A46" s="41"/>
      <c r="B46" s="41" t="s">
        <v>299</v>
      </c>
      <c r="C46" s="41"/>
      <c r="D46" s="41"/>
      <c r="E46" s="41"/>
      <c r="F46" s="41"/>
      <c r="G46" s="75">
        <v>0</v>
      </c>
      <c r="H46" s="53">
        <v>0</v>
      </c>
      <c r="I46" s="51">
        <v>0</v>
      </c>
      <c r="J46" s="51">
        <v>0</v>
      </c>
      <c r="K46" s="51">
        <v>250</v>
      </c>
      <c r="L46" s="51">
        <v>0</v>
      </c>
      <c r="M46" s="52">
        <v>0</v>
      </c>
      <c r="N46" s="52">
        <v>0</v>
      </c>
    </row>
    <row r="47" spans="1:14" x14ac:dyDescent="0.2">
      <c r="A47" s="41"/>
      <c r="B47" s="41" t="s">
        <v>300</v>
      </c>
      <c r="C47" s="41"/>
      <c r="D47" s="41"/>
      <c r="E47" s="41"/>
      <c r="F47" s="41"/>
      <c r="G47" s="75">
        <v>0</v>
      </c>
      <c r="H47" s="53">
        <v>0</v>
      </c>
      <c r="I47" s="51">
        <v>25</v>
      </c>
      <c r="J47" s="51">
        <v>0</v>
      </c>
      <c r="K47" s="51">
        <v>5450</v>
      </c>
      <c r="L47" s="51">
        <v>0</v>
      </c>
      <c r="M47" s="52">
        <v>0</v>
      </c>
      <c r="N47" s="52">
        <v>0</v>
      </c>
    </row>
    <row r="48" spans="1:14" x14ac:dyDescent="0.2">
      <c r="A48" s="41"/>
      <c r="B48" s="41" t="s">
        <v>33</v>
      </c>
      <c r="C48" s="41"/>
      <c r="D48" s="41"/>
      <c r="E48" s="41"/>
      <c r="F48" s="41"/>
      <c r="G48" s="75">
        <v>4300</v>
      </c>
      <c r="H48" s="53">
        <v>9000</v>
      </c>
      <c r="I48" s="51">
        <v>6924.5</v>
      </c>
      <c r="J48" s="51">
        <v>9000</v>
      </c>
      <c r="K48" s="51">
        <v>11203.5</v>
      </c>
      <c r="L48" s="51">
        <v>7000</v>
      </c>
      <c r="M48" s="52">
        <v>7665</v>
      </c>
      <c r="N48" s="52">
        <v>5000</v>
      </c>
    </row>
    <row r="49" spans="1:14" x14ac:dyDescent="0.2">
      <c r="A49" s="41"/>
      <c r="B49" s="41" t="s">
        <v>34</v>
      </c>
      <c r="C49" s="41"/>
      <c r="D49" s="41"/>
      <c r="E49" s="41"/>
      <c r="F49" s="41"/>
      <c r="G49" s="75">
        <v>1525</v>
      </c>
      <c r="H49" s="53">
        <v>2500</v>
      </c>
      <c r="I49" s="51">
        <v>1570</v>
      </c>
      <c r="J49" s="51">
        <v>2500</v>
      </c>
      <c r="K49" s="51">
        <v>4300</v>
      </c>
      <c r="L49" s="51">
        <v>2500</v>
      </c>
      <c r="M49" s="52">
        <v>5250</v>
      </c>
      <c r="N49" s="52">
        <v>2500</v>
      </c>
    </row>
    <row r="50" spans="1:14" x14ac:dyDescent="0.2">
      <c r="A50" s="41"/>
      <c r="B50" s="41" t="s">
        <v>35</v>
      </c>
      <c r="C50" s="41"/>
      <c r="D50" s="41"/>
      <c r="E50" s="41"/>
      <c r="F50" s="41"/>
      <c r="G50" s="75">
        <v>1400</v>
      </c>
      <c r="H50" s="53">
        <v>500</v>
      </c>
      <c r="I50" s="51">
        <v>4388.5</v>
      </c>
      <c r="J50" s="51">
        <v>500</v>
      </c>
      <c r="K50" s="51">
        <v>580</v>
      </c>
      <c r="L50" s="51">
        <v>500</v>
      </c>
      <c r="M50" s="52">
        <v>2235</v>
      </c>
      <c r="N50" s="52">
        <v>400</v>
      </c>
    </row>
    <row r="51" spans="1:14" x14ac:dyDescent="0.2">
      <c r="A51" s="41"/>
      <c r="B51" s="41" t="s">
        <v>36</v>
      </c>
      <c r="C51" s="41"/>
      <c r="D51" s="41"/>
      <c r="E51" s="41"/>
      <c r="F51" s="41"/>
      <c r="G51" s="75">
        <v>6289.9</v>
      </c>
      <c r="H51" s="53">
        <v>10000</v>
      </c>
      <c r="I51" s="51">
        <v>8668.5</v>
      </c>
      <c r="J51" s="51">
        <v>14000</v>
      </c>
      <c r="K51" s="51">
        <v>12382.3</v>
      </c>
      <c r="L51" s="51">
        <v>14000</v>
      </c>
      <c r="M51" s="52">
        <v>13745.41</v>
      </c>
      <c r="N51" s="52">
        <v>10000</v>
      </c>
    </row>
    <row r="52" spans="1:14" x14ac:dyDescent="0.2">
      <c r="A52" s="41"/>
      <c r="B52" s="41" t="s">
        <v>37</v>
      </c>
      <c r="C52" s="41"/>
      <c r="D52" s="41"/>
      <c r="E52" s="41"/>
      <c r="F52" s="41"/>
      <c r="G52" s="75">
        <v>450</v>
      </c>
      <c r="H52" s="53">
        <v>500</v>
      </c>
      <c r="I52" s="51">
        <v>700</v>
      </c>
      <c r="J52" s="51">
        <v>500</v>
      </c>
      <c r="K52" s="51">
        <v>1691.5</v>
      </c>
      <c r="L52" s="51">
        <v>500</v>
      </c>
      <c r="M52" s="52">
        <v>429.5</v>
      </c>
      <c r="N52" s="52">
        <v>1000</v>
      </c>
    </row>
    <row r="53" spans="1:14" x14ac:dyDescent="0.2">
      <c r="A53" s="41"/>
      <c r="B53" s="41" t="s">
        <v>301</v>
      </c>
      <c r="C53" s="41"/>
      <c r="D53" s="41"/>
      <c r="E53" s="41"/>
      <c r="F53" s="41"/>
      <c r="G53" s="75">
        <v>7631</v>
      </c>
      <c r="H53" s="53">
        <v>0</v>
      </c>
      <c r="I53" s="51">
        <v>3092</v>
      </c>
      <c r="J53" s="51">
        <v>0</v>
      </c>
      <c r="K53" s="51">
        <v>1572</v>
      </c>
      <c r="L53" s="51">
        <v>150</v>
      </c>
      <c r="M53" s="52">
        <v>25</v>
      </c>
      <c r="N53" s="52">
        <v>500</v>
      </c>
    </row>
    <row r="54" spans="1:14" x14ac:dyDescent="0.2">
      <c r="A54" s="41"/>
      <c r="B54" s="41" t="s">
        <v>38</v>
      </c>
      <c r="C54" s="41"/>
      <c r="D54" s="41"/>
      <c r="E54" s="41"/>
      <c r="F54" s="41"/>
      <c r="G54" s="75">
        <v>0</v>
      </c>
      <c r="H54" s="53">
        <v>150</v>
      </c>
      <c r="I54" s="51">
        <v>25</v>
      </c>
      <c r="J54" s="51">
        <v>150</v>
      </c>
      <c r="K54" s="51">
        <v>25</v>
      </c>
      <c r="L54" s="51">
        <v>0</v>
      </c>
      <c r="M54" s="52">
        <v>1700</v>
      </c>
      <c r="N54" s="52">
        <v>0</v>
      </c>
    </row>
    <row r="55" spans="1:14" x14ac:dyDescent="0.2">
      <c r="A55" s="41"/>
      <c r="B55" s="41" t="s">
        <v>39</v>
      </c>
      <c r="C55" s="41"/>
      <c r="D55" s="41"/>
      <c r="E55" s="41"/>
      <c r="F55" s="41"/>
      <c r="G55" s="75">
        <v>3025</v>
      </c>
      <c r="H55" s="53">
        <v>1500</v>
      </c>
      <c r="I55" s="51">
        <v>4525</v>
      </c>
      <c r="J55" s="51">
        <v>1500</v>
      </c>
      <c r="K55" s="51">
        <v>5950</v>
      </c>
      <c r="L55" s="51">
        <v>250</v>
      </c>
      <c r="M55" s="52">
        <v>120</v>
      </c>
      <c r="N55" s="52">
        <v>250</v>
      </c>
    </row>
    <row r="56" spans="1:14" x14ac:dyDescent="0.2">
      <c r="A56" s="41"/>
      <c r="B56" s="41" t="s">
        <v>40</v>
      </c>
      <c r="C56" s="41"/>
      <c r="D56" s="41"/>
      <c r="E56" s="41"/>
      <c r="F56" s="41"/>
      <c r="G56" s="75">
        <v>0</v>
      </c>
      <c r="H56" s="53">
        <v>100</v>
      </c>
      <c r="I56" s="51">
        <v>1898.25</v>
      </c>
      <c r="J56" s="51">
        <v>100</v>
      </c>
      <c r="K56" s="51">
        <v>60</v>
      </c>
      <c r="L56" s="51">
        <v>100</v>
      </c>
      <c r="M56" s="52">
        <v>0</v>
      </c>
      <c r="N56" s="52">
        <v>0</v>
      </c>
    </row>
    <row r="57" spans="1:14" ht="12.75" thickBot="1" x14ac:dyDescent="0.25">
      <c r="A57" s="41"/>
      <c r="B57" s="41" t="s">
        <v>302</v>
      </c>
      <c r="C57" s="41"/>
      <c r="D57" s="41"/>
      <c r="E57" s="41"/>
      <c r="F57" s="41"/>
      <c r="G57" s="80">
        <v>0</v>
      </c>
      <c r="H57" s="55">
        <v>0</v>
      </c>
      <c r="I57" s="54">
        <v>0</v>
      </c>
      <c r="J57" s="54">
        <v>0</v>
      </c>
      <c r="K57" s="54">
        <v>366.5</v>
      </c>
      <c r="L57" s="54">
        <v>0</v>
      </c>
      <c r="M57" s="58">
        <v>0</v>
      </c>
      <c r="N57" s="58">
        <v>0</v>
      </c>
    </row>
    <row r="58" spans="1:14" x14ac:dyDescent="0.2">
      <c r="A58" s="41" t="s">
        <v>41</v>
      </c>
      <c r="B58" s="41"/>
      <c r="C58" s="41"/>
      <c r="D58" s="41"/>
      <c r="E58" s="41"/>
      <c r="F58" s="41"/>
      <c r="G58" s="75">
        <f>ROUND(SUM(G44:G56),5)</f>
        <v>24620.9</v>
      </c>
      <c r="H58" s="51">
        <f>ROUND(SUM(H44:H56),5)</f>
        <v>24500</v>
      </c>
      <c r="I58" s="51">
        <f>ROUND(SUM(I44:I56),5)</f>
        <v>31866.75</v>
      </c>
      <c r="J58" s="51">
        <f>ROUND(SUM(J44:J56),5)</f>
        <v>28500</v>
      </c>
      <c r="K58" s="51">
        <f>ROUND(SUM(K44:K56),5)</f>
        <v>43563.3</v>
      </c>
      <c r="L58" s="51">
        <f>ROUND(SUM(L44:L56),5)</f>
        <v>25100</v>
      </c>
      <c r="M58" s="52">
        <v>31254.16</v>
      </c>
      <c r="N58" s="52">
        <v>20400</v>
      </c>
    </row>
    <row r="59" spans="1:14" x14ac:dyDescent="0.2">
      <c r="A59" s="41" t="s">
        <v>42</v>
      </c>
      <c r="B59" s="41"/>
      <c r="C59" s="41"/>
      <c r="D59" s="41"/>
      <c r="E59" s="41"/>
      <c r="F59" s="41"/>
      <c r="G59" s="75"/>
      <c r="I59" s="51"/>
      <c r="J59" s="51"/>
    </row>
    <row r="60" spans="1:14" x14ac:dyDescent="0.2">
      <c r="A60" s="41"/>
      <c r="B60" s="41" t="s">
        <v>25</v>
      </c>
      <c r="C60" s="41"/>
      <c r="D60" s="41"/>
      <c r="E60" s="41"/>
      <c r="F60" s="41"/>
      <c r="G60" s="75">
        <v>5410.7</v>
      </c>
      <c r="H60" s="53">
        <v>10000</v>
      </c>
      <c r="I60" s="51">
        <v>5738.89</v>
      </c>
      <c r="J60" s="51">
        <v>6500</v>
      </c>
      <c r="K60" s="51">
        <v>8958.7000000000007</v>
      </c>
      <c r="L60" s="51">
        <v>6500</v>
      </c>
      <c r="M60" s="52">
        <v>6847.64</v>
      </c>
      <c r="N60" s="52">
        <v>11000</v>
      </c>
    </row>
    <row r="61" spans="1:14" x14ac:dyDescent="0.2">
      <c r="A61" s="41"/>
      <c r="B61" s="41" t="s">
        <v>43</v>
      </c>
      <c r="C61" s="41"/>
      <c r="D61" s="41"/>
      <c r="E61" s="41"/>
      <c r="F61" s="41"/>
      <c r="G61" s="75">
        <v>240</v>
      </c>
      <c r="H61" s="53">
        <v>500</v>
      </c>
      <c r="I61" s="51">
        <v>562</v>
      </c>
      <c r="J61" s="51">
        <v>500</v>
      </c>
      <c r="K61" s="51">
        <v>757</v>
      </c>
      <c r="L61" s="51">
        <v>500</v>
      </c>
      <c r="M61" s="52">
        <v>1124</v>
      </c>
      <c r="N61" s="52">
        <v>148</v>
      </c>
    </row>
    <row r="62" spans="1:14" x14ac:dyDescent="0.2">
      <c r="A62" s="41"/>
      <c r="B62" s="41" t="s">
        <v>391</v>
      </c>
      <c r="C62" s="41"/>
      <c r="D62" s="41"/>
      <c r="E62" s="41"/>
      <c r="F62" s="41"/>
      <c r="G62" s="75">
        <v>1899.75</v>
      </c>
      <c r="H62" s="53">
        <v>2000</v>
      </c>
      <c r="I62" s="51">
        <v>1335</v>
      </c>
      <c r="J62" s="51">
        <v>2000</v>
      </c>
      <c r="K62" s="51">
        <v>2996.76</v>
      </c>
      <c r="L62" s="51">
        <v>1000</v>
      </c>
      <c r="M62" s="52">
        <v>1565</v>
      </c>
      <c r="N62" s="52">
        <v>1000</v>
      </c>
    </row>
    <row r="63" spans="1:14" x14ac:dyDescent="0.2">
      <c r="A63" s="41"/>
      <c r="B63" s="41" t="s">
        <v>44</v>
      </c>
      <c r="C63" s="41"/>
      <c r="D63" s="41"/>
      <c r="E63" s="41"/>
      <c r="F63" s="41"/>
      <c r="G63" s="75">
        <v>0</v>
      </c>
      <c r="H63" s="53">
        <v>0</v>
      </c>
      <c r="I63" s="51">
        <v>0</v>
      </c>
      <c r="J63" s="51">
        <v>250</v>
      </c>
      <c r="K63" s="51">
        <v>0</v>
      </c>
      <c r="L63" s="51">
        <v>250</v>
      </c>
      <c r="M63" s="52">
        <v>837.15</v>
      </c>
      <c r="N63" s="52">
        <v>500</v>
      </c>
    </row>
    <row r="64" spans="1:14" x14ac:dyDescent="0.2">
      <c r="A64" s="41"/>
      <c r="B64" s="41" t="s">
        <v>303</v>
      </c>
      <c r="C64" s="41"/>
      <c r="D64" s="41"/>
      <c r="E64" s="41"/>
      <c r="F64" s="41"/>
      <c r="G64" s="75">
        <v>0</v>
      </c>
      <c r="I64" s="51">
        <v>25</v>
      </c>
      <c r="J64" s="51">
        <v>0</v>
      </c>
      <c r="K64" s="51">
        <v>100</v>
      </c>
      <c r="L64" s="51">
        <v>0</v>
      </c>
      <c r="N64" s="52">
        <v>0</v>
      </c>
    </row>
    <row r="65" spans="1:14" x14ac:dyDescent="0.2">
      <c r="A65" s="41"/>
      <c r="B65" s="41" t="s">
        <v>369</v>
      </c>
      <c r="C65" s="41"/>
      <c r="D65" s="41"/>
      <c r="E65" s="41"/>
      <c r="F65" s="41"/>
      <c r="G65" s="75">
        <v>0</v>
      </c>
      <c r="I65" s="51">
        <v>0</v>
      </c>
      <c r="J65" s="51">
        <v>0</v>
      </c>
      <c r="K65" s="51">
        <v>0</v>
      </c>
      <c r="L65" s="51">
        <v>0</v>
      </c>
      <c r="M65" s="52">
        <v>100</v>
      </c>
      <c r="N65" s="52">
        <v>0</v>
      </c>
    </row>
    <row r="66" spans="1:14" x14ac:dyDescent="0.2">
      <c r="A66" s="41"/>
      <c r="B66" s="41" t="s">
        <v>304</v>
      </c>
      <c r="C66" s="41"/>
      <c r="D66" s="41"/>
      <c r="E66" s="41"/>
      <c r="F66" s="41"/>
      <c r="G66" s="118">
        <v>2854</v>
      </c>
      <c r="I66" s="56">
        <v>1500</v>
      </c>
      <c r="J66" s="56">
        <v>0</v>
      </c>
      <c r="K66" s="56">
        <v>0</v>
      </c>
      <c r="L66" s="56">
        <v>0</v>
      </c>
      <c r="M66" s="67">
        <v>0</v>
      </c>
      <c r="N66" s="67">
        <v>0</v>
      </c>
    </row>
    <row r="67" spans="1:14" ht="12.75" thickBot="1" x14ac:dyDescent="0.25">
      <c r="A67" s="41"/>
      <c r="B67" s="94" t="s">
        <v>57</v>
      </c>
      <c r="C67" s="94"/>
      <c r="D67" s="94"/>
      <c r="E67" s="94"/>
      <c r="F67" s="94"/>
      <c r="G67" s="80"/>
      <c r="H67" s="113">
        <v>0</v>
      </c>
      <c r="I67" s="54">
        <v>19695.330000000002</v>
      </c>
      <c r="J67" s="54">
        <v>21605</v>
      </c>
      <c r="K67" s="61">
        <v>13561.99</v>
      </c>
      <c r="L67" s="61">
        <v>21605</v>
      </c>
      <c r="M67" s="58">
        <v>10945.33</v>
      </c>
      <c r="N67" s="58">
        <v>15013</v>
      </c>
    </row>
    <row r="68" spans="1:14" x14ac:dyDescent="0.2">
      <c r="A68" s="41" t="s">
        <v>45</v>
      </c>
      <c r="B68" s="41"/>
      <c r="C68" s="41"/>
      <c r="D68" s="41"/>
      <c r="E68" s="41"/>
      <c r="F68" s="41"/>
      <c r="G68" s="75">
        <f>ROUND(SUM(G60:G67),5)</f>
        <v>10404.450000000001</v>
      </c>
      <c r="H68" s="51">
        <f>ROUND(SUM(H60:H67),5)</f>
        <v>12500</v>
      </c>
      <c r="I68" s="51">
        <f>ROUND(SUM(I60:I67),5)</f>
        <v>28856.22</v>
      </c>
      <c r="J68" s="51">
        <f>ROUND(SUM(J59:J67),5)</f>
        <v>30855</v>
      </c>
      <c r="K68" s="51">
        <f>ROUND(SUM(K61:K67),5)</f>
        <v>17415.75</v>
      </c>
      <c r="L68" s="51">
        <f>ROUND(SUM(L61:L67),5)</f>
        <v>23355</v>
      </c>
      <c r="M68" s="51">
        <f>ROUND(SUM(M61:M67),5)</f>
        <v>14571.48</v>
      </c>
      <c r="N68" s="51">
        <f>ROUND(SUM(N61:N67),5)</f>
        <v>16661</v>
      </c>
    </row>
    <row r="69" spans="1:14" x14ac:dyDescent="0.2">
      <c r="A69" s="41" t="s">
        <v>46</v>
      </c>
      <c r="B69" s="41"/>
      <c r="C69" s="41"/>
      <c r="D69" s="41"/>
      <c r="E69" s="41"/>
      <c r="F69" s="41"/>
      <c r="G69" s="75"/>
      <c r="I69" s="51"/>
      <c r="J69" s="51"/>
    </row>
    <row r="70" spans="1:14" x14ac:dyDescent="0.2">
      <c r="A70" s="41"/>
      <c r="B70" s="94" t="s">
        <v>383</v>
      </c>
      <c r="C70" s="94"/>
      <c r="D70" s="94"/>
      <c r="E70" s="94"/>
      <c r="F70" s="94"/>
      <c r="G70" s="75">
        <v>0</v>
      </c>
      <c r="H70" s="114">
        <v>0</v>
      </c>
      <c r="I70" s="51">
        <v>9847.66</v>
      </c>
      <c r="J70" s="51">
        <v>17161</v>
      </c>
      <c r="K70" s="60">
        <v>17161</v>
      </c>
      <c r="L70" s="60">
        <v>17161</v>
      </c>
      <c r="M70" s="52">
        <v>17161</v>
      </c>
      <c r="N70" s="52">
        <v>21213</v>
      </c>
    </row>
    <row r="71" spans="1:14" x14ac:dyDescent="0.2">
      <c r="A71" s="41"/>
      <c r="B71" s="41" t="s">
        <v>47</v>
      </c>
      <c r="C71" s="41"/>
      <c r="D71" s="41"/>
      <c r="E71" s="41"/>
      <c r="F71" s="41"/>
      <c r="G71" s="118">
        <v>315</v>
      </c>
      <c r="H71" s="57">
        <v>350</v>
      </c>
      <c r="I71" s="56">
        <v>623</v>
      </c>
      <c r="J71" s="56">
        <v>350</v>
      </c>
      <c r="K71" s="56">
        <v>742</v>
      </c>
      <c r="L71" s="56">
        <v>350</v>
      </c>
      <c r="M71" s="67">
        <v>514</v>
      </c>
      <c r="N71" s="67">
        <v>350</v>
      </c>
    </row>
    <row r="72" spans="1:14" ht="12.75" thickBot="1" x14ac:dyDescent="0.25">
      <c r="A72" s="41"/>
      <c r="B72" s="41" t="s">
        <v>382</v>
      </c>
      <c r="C72" s="41"/>
      <c r="D72" s="41"/>
      <c r="E72" s="41"/>
      <c r="F72" s="41"/>
      <c r="G72" s="80">
        <v>120</v>
      </c>
      <c r="H72" s="55"/>
      <c r="I72" s="54"/>
      <c r="J72" s="54"/>
      <c r="K72" s="54"/>
      <c r="L72" s="54"/>
      <c r="M72" s="58"/>
      <c r="N72" s="58"/>
    </row>
    <row r="73" spans="1:14" x14ac:dyDescent="0.2">
      <c r="A73" s="41" t="s">
        <v>48</v>
      </c>
      <c r="B73" s="41"/>
      <c r="C73" s="41"/>
      <c r="D73" s="41"/>
      <c r="E73" s="41"/>
      <c r="F73" s="41"/>
      <c r="G73" s="75">
        <f>ROUND(SUM(G69:G72),5)</f>
        <v>435</v>
      </c>
      <c r="H73" s="51">
        <f>ROUND(SUM(H69:H71),5)</f>
        <v>350</v>
      </c>
      <c r="I73" s="51">
        <f>ROUND(SUM(I69:I71),5)</f>
        <v>10470.66</v>
      </c>
      <c r="J73" s="51">
        <f>ROUND(SUM(J69:J71),5)</f>
        <v>17511</v>
      </c>
      <c r="K73" s="51">
        <f>ROUND(SUM(K69:K71),5)</f>
        <v>17903</v>
      </c>
      <c r="L73" s="51">
        <f>ROUND(SUM(L69:L71),5)</f>
        <v>17511</v>
      </c>
      <c r="M73" s="52">
        <v>514</v>
      </c>
      <c r="N73" s="52">
        <v>350</v>
      </c>
    </row>
    <row r="74" spans="1:14" x14ac:dyDescent="0.2">
      <c r="A74" s="41" t="s">
        <v>305</v>
      </c>
      <c r="B74" s="41"/>
      <c r="C74" s="41"/>
      <c r="D74" s="41"/>
      <c r="E74" s="41"/>
      <c r="F74" s="41"/>
      <c r="G74" s="75">
        <v>0</v>
      </c>
      <c r="I74" s="51">
        <v>-42.5</v>
      </c>
      <c r="J74" s="51">
        <v>0</v>
      </c>
      <c r="K74" s="51">
        <v>253.75</v>
      </c>
      <c r="L74" s="51">
        <v>0</v>
      </c>
    </row>
    <row r="75" spans="1:14" x14ac:dyDescent="0.2">
      <c r="A75" s="41" t="s">
        <v>49</v>
      </c>
      <c r="B75" s="41"/>
      <c r="C75" s="41"/>
      <c r="D75" s="41"/>
      <c r="E75" s="41"/>
      <c r="F75" s="41"/>
      <c r="G75" s="75"/>
      <c r="I75" s="51"/>
      <c r="J75" s="51"/>
    </row>
    <row r="76" spans="1:14" x14ac:dyDescent="0.2">
      <c r="A76" s="41"/>
      <c r="B76" s="41" t="s">
        <v>306</v>
      </c>
      <c r="C76" s="41"/>
      <c r="D76" s="41"/>
      <c r="E76" s="41"/>
      <c r="F76" s="41"/>
      <c r="G76" s="75">
        <v>2659.17</v>
      </c>
      <c r="H76" s="53">
        <v>0</v>
      </c>
      <c r="I76" s="51">
        <v>2102.71</v>
      </c>
      <c r="J76" s="51">
        <v>0</v>
      </c>
      <c r="K76" s="51">
        <v>8205.27</v>
      </c>
      <c r="L76" s="51">
        <v>0</v>
      </c>
      <c r="M76" s="59">
        <v>-5859.69</v>
      </c>
      <c r="N76" s="52">
        <v>0</v>
      </c>
    </row>
    <row r="77" spans="1:14" x14ac:dyDescent="0.2">
      <c r="A77" s="41"/>
      <c r="B77" s="41" t="s">
        <v>307</v>
      </c>
      <c r="C77" s="41"/>
      <c r="D77" s="41"/>
      <c r="E77" s="41"/>
      <c r="F77" s="41"/>
      <c r="G77" s="75">
        <v>0</v>
      </c>
      <c r="H77" s="53">
        <v>0</v>
      </c>
      <c r="I77" s="51">
        <v>250</v>
      </c>
      <c r="J77" s="51">
        <v>0</v>
      </c>
      <c r="K77" s="51">
        <v>125</v>
      </c>
      <c r="L77" s="51">
        <v>0</v>
      </c>
      <c r="M77" s="52">
        <v>0</v>
      </c>
      <c r="N77" s="52">
        <v>0</v>
      </c>
    </row>
    <row r="78" spans="1:14" x14ac:dyDescent="0.2">
      <c r="A78" s="41"/>
      <c r="B78" s="41" t="s">
        <v>50</v>
      </c>
      <c r="C78" s="41"/>
      <c r="D78" s="41"/>
      <c r="E78" s="41"/>
      <c r="F78" s="41"/>
      <c r="G78" s="75">
        <v>7377.15</v>
      </c>
      <c r="H78" s="53">
        <v>26000</v>
      </c>
      <c r="I78" s="51">
        <v>29202.560000000001</v>
      </c>
      <c r="J78" s="51">
        <v>29448</v>
      </c>
      <c r="K78" s="51">
        <v>20603.18</v>
      </c>
      <c r="L78" s="51">
        <v>21120</v>
      </c>
      <c r="M78" s="52">
        <v>20787.48</v>
      </c>
      <c r="N78" s="52">
        <v>19200</v>
      </c>
    </row>
    <row r="79" spans="1:14" x14ac:dyDescent="0.2">
      <c r="A79" s="41"/>
      <c r="B79" s="41" t="s">
        <v>51</v>
      </c>
      <c r="C79" s="41"/>
      <c r="D79" s="41"/>
      <c r="E79" s="41"/>
      <c r="F79" s="41"/>
      <c r="G79" s="75">
        <v>0</v>
      </c>
      <c r="H79" s="115">
        <v>15262</v>
      </c>
      <c r="I79" s="51">
        <v>22928</v>
      </c>
      <c r="J79" s="51">
        <v>22928</v>
      </c>
      <c r="K79" s="51">
        <v>28448</v>
      </c>
      <c r="L79" s="51">
        <v>32000</v>
      </c>
      <c r="M79" s="52">
        <v>28910</v>
      </c>
      <c r="N79" s="52">
        <v>34284</v>
      </c>
    </row>
    <row r="80" spans="1:14" x14ac:dyDescent="0.2">
      <c r="A80" s="41"/>
      <c r="B80" s="41" t="s">
        <v>52</v>
      </c>
      <c r="C80" s="41"/>
      <c r="D80" s="41"/>
      <c r="E80" s="41"/>
      <c r="F80" s="41"/>
      <c r="G80" s="75">
        <v>0</v>
      </c>
      <c r="H80" s="115">
        <v>13580</v>
      </c>
      <c r="I80" s="51">
        <v>0</v>
      </c>
      <c r="J80" s="51">
        <v>19107</v>
      </c>
      <c r="K80" s="51">
        <v>19107</v>
      </c>
      <c r="L80" s="51">
        <v>25600</v>
      </c>
      <c r="M80" s="52">
        <v>25732</v>
      </c>
      <c r="N80" s="52">
        <v>28647</v>
      </c>
    </row>
    <row r="81" spans="1:14" x14ac:dyDescent="0.2">
      <c r="A81" s="41"/>
      <c r="B81" s="41" t="s">
        <v>308</v>
      </c>
      <c r="C81" s="41"/>
      <c r="D81" s="41"/>
      <c r="E81" s="41"/>
      <c r="F81" s="41"/>
      <c r="G81" s="75">
        <v>0</v>
      </c>
      <c r="H81" s="53">
        <v>0</v>
      </c>
      <c r="I81" s="51">
        <v>1445.85</v>
      </c>
      <c r="J81" s="51">
        <v>0</v>
      </c>
      <c r="K81" s="51">
        <v>354</v>
      </c>
      <c r="L81" s="51">
        <v>0</v>
      </c>
      <c r="M81" s="52">
        <v>0</v>
      </c>
      <c r="N81" s="52">
        <v>0</v>
      </c>
    </row>
    <row r="82" spans="1:14" x14ac:dyDescent="0.2">
      <c r="A82" s="41"/>
      <c r="B82" s="41" t="s">
        <v>309</v>
      </c>
      <c r="C82" s="41"/>
      <c r="D82" s="41"/>
      <c r="E82" s="41"/>
      <c r="F82" s="41"/>
      <c r="G82" s="75">
        <v>0</v>
      </c>
      <c r="H82" s="53">
        <v>0</v>
      </c>
      <c r="I82" s="51">
        <v>0</v>
      </c>
      <c r="J82" s="51">
        <v>0</v>
      </c>
      <c r="K82" s="51">
        <v>3968</v>
      </c>
      <c r="L82" s="51">
        <v>0</v>
      </c>
      <c r="M82" s="52">
        <v>5250</v>
      </c>
      <c r="N82" s="52">
        <v>0</v>
      </c>
    </row>
    <row r="83" spans="1:14" x14ac:dyDescent="0.2">
      <c r="A83" s="41"/>
      <c r="B83" s="41" t="s">
        <v>310</v>
      </c>
      <c r="C83" s="41"/>
      <c r="D83" s="41"/>
      <c r="E83" s="41"/>
      <c r="F83" s="41"/>
      <c r="G83" s="75">
        <v>0</v>
      </c>
      <c r="H83" s="53">
        <v>0</v>
      </c>
      <c r="I83" s="51">
        <v>0</v>
      </c>
      <c r="J83" s="51">
        <v>0</v>
      </c>
      <c r="K83" s="51">
        <v>1927</v>
      </c>
      <c r="L83" s="51">
        <v>0</v>
      </c>
      <c r="M83" s="52">
        <v>0</v>
      </c>
      <c r="N83" s="52">
        <v>0</v>
      </c>
    </row>
    <row r="84" spans="1:14" x14ac:dyDescent="0.2">
      <c r="A84" s="41"/>
      <c r="B84" s="41" t="s">
        <v>53</v>
      </c>
      <c r="C84" s="41"/>
      <c r="D84" s="41"/>
      <c r="E84" s="41"/>
      <c r="F84" s="41"/>
      <c r="G84" s="75">
        <v>0</v>
      </c>
      <c r="H84" s="53">
        <v>500</v>
      </c>
      <c r="I84" s="51">
        <v>25</v>
      </c>
      <c r="J84" s="51">
        <v>500</v>
      </c>
      <c r="K84" s="51">
        <v>4055</v>
      </c>
      <c r="L84" s="51">
        <v>500</v>
      </c>
      <c r="M84" s="52">
        <v>15883.97</v>
      </c>
      <c r="N84" s="52">
        <v>500</v>
      </c>
    </row>
    <row r="85" spans="1:14" x14ac:dyDescent="0.2">
      <c r="A85" s="41"/>
      <c r="B85" s="41" t="s">
        <v>311</v>
      </c>
      <c r="C85" s="41"/>
      <c r="D85" s="41"/>
      <c r="E85" s="41"/>
      <c r="F85" s="41"/>
      <c r="G85" s="75">
        <v>0</v>
      </c>
      <c r="H85" s="53">
        <v>0</v>
      </c>
      <c r="I85" s="51">
        <v>114165.9</v>
      </c>
      <c r="J85" s="51">
        <v>0</v>
      </c>
      <c r="K85" s="51">
        <v>0</v>
      </c>
      <c r="L85" s="51">
        <v>0</v>
      </c>
      <c r="M85" s="52">
        <v>0</v>
      </c>
      <c r="N85" s="52">
        <v>0</v>
      </c>
    </row>
    <row r="86" spans="1:14" x14ac:dyDescent="0.2">
      <c r="A86" s="41"/>
      <c r="B86" s="41" t="s">
        <v>312</v>
      </c>
      <c r="C86" s="41"/>
      <c r="D86" s="41"/>
      <c r="E86" s="41"/>
      <c r="F86" s="41"/>
      <c r="G86" s="75">
        <v>0</v>
      </c>
      <c r="H86" s="53">
        <v>0</v>
      </c>
      <c r="I86" s="51">
        <v>30270.73</v>
      </c>
      <c r="J86" s="51">
        <v>0</v>
      </c>
      <c r="K86" s="51">
        <v>0</v>
      </c>
      <c r="L86" s="51">
        <v>0</v>
      </c>
      <c r="M86" s="52">
        <v>0</v>
      </c>
      <c r="N86" s="52">
        <v>0</v>
      </c>
    </row>
    <row r="87" spans="1:14" ht="12.75" thickBot="1" x14ac:dyDescent="0.25">
      <c r="A87" s="41"/>
      <c r="B87" s="41" t="s">
        <v>313</v>
      </c>
      <c r="C87" s="41"/>
      <c r="D87" s="41"/>
      <c r="E87" s="41"/>
      <c r="F87" s="41"/>
      <c r="G87" s="80">
        <v>0</v>
      </c>
      <c r="H87" s="55"/>
      <c r="I87" s="54">
        <v>0</v>
      </c>
      <c r="J87" s="54">
        <v>0</v>
      </c>
      <c r="K87" s="54">
        <v>2624.37</v>
      </c>
      <c r="L87" s="54">
        <v>0</v>
      </c>
      <c r="M87" s="58">
        <v>609.69000000000005</v>
      </c>
      <c r="N87" s="58">
        <v>0</v>
      </c>
    </row>
    <row r="88" spans="1:14" x14ac:dyDescent="0.2">
      <c r="A88" s="41" t="s">
        <v>54</v>
      </c>
      <c r="B88" s="41"/>
      <c r="C88" s="41"/>
      <c r="D88" s="41"/>
      <c r="E88" s="41"/>
      <c r="F88" s="41"/>
      <c r="G88" s="75">
        <f>ROUND(SUM(G75:G86),5)</f>
        <v>10036.32</v>
      </c>
      <c r="H88" s="51">
        <f>ROUND(SUM(H75:H86),5)</f>
        <v>55342</v>
      </c>
      <c r="I88" s="51">
        <f>ROUND(SUM(I75:I86),5)</f>
        <v>200390.75</v>
      </c>
      <c r="J88" s="51">
        <f>ROUND(SUM(J75:J86),5)</f>
        <v>71983</v>
      </c>
      <c r="K88" s="51">
        <v>89416.82</v>
      </c>
      <c r="L88" s="51">
        <f>ROUND(SUM(L77:L87),5)</f>
        <v>79220</v>
      </c>
      <c r="M88" s="52">
        <v>91313.45</v>
      </c>
      <c r="N88" s="52">
        <v>82631</v>
      </c>
    </row>
    <row r="89" spans="1:14" x14ac:dyDescent="0.2">
      <c r="A89" s="41" t="s">
        <v>55</v>
      </c>
      <c r="B89" s="41"/>
      <c r="C89" s="41"/>
      <c r="D89" s="41"/>
      <c r="E89" s="41"/>
      <c r="F89" s="41"/>
      <c r="G89" s="75"/>
      <c r="I89" s="51"/>
      <c r="J89" s="51"/>
    </row>
    <row r="90" spans="1:14" x14ac:dyDescent="0.2">
      <c r="A90" s="41"/>
      <c r="B90" s="41" t="s">
        <v>56</v>
      </c>
      <c r="C90" s="41"/>
      <c r="D90" s="41"/>
      <c r="E90" s="41"/>
      <c r="F90" s="41"/>
      <c r="G90" s="75"/>
      <c r="I90" s="51"/>
      <c r="J90" s="51"/>
    </row>
    <row r="91" spans="1:14" x14ac:dyDescent="0.2">
      <c r="A91" s="41" t="s">
        <v>314</v>
      </c>
      <c r="B91" s="41"/>
      <c r="C91" s="41"/>
      <c r="D91" s="41"/>
      <c r="E91" s="41"/>
      <c r="F91" s="41"/>
      <c r="G91" s="118">
        <v>0</v>
      </c>
      <c r="I91" s="56">
        <f>1000+5000</f>
        <v>6000</v>
      </c>
      <c r="J91" s="56">
        <v>0</v>
      </c>
      <c r="K91" s="56">
        <v>0</v>
      </c>
      <c r="L91" s="56">
        <v>0</v>
      </c>
      <c r="M91" s="67">
        <v>0</v>
      </c>
      <c r="N91" s="67">
        <v>0</v>
      </c>
    </row>
    <row r="92" spans="1:14" x14ac:dyDescent="0.2">
      <c r="A92" s="41" t="s">
        <v>370</v>
      </c>
      <c r="B92" s="41"/>
      <c r="C92" s="41"/>
      <c r="D92" s="41"/>
      <c r="E92" s="41"/>
      <c r="F92" s="41"/>
      <c r="G92" s="118"/>
      <c r="I92" s="56"/>
      <c r="J92" s="56"/>
      <c r="K92" s="56"/>
      <c r="L92" s="56"/>
      <c r="M92" s="67"/>
      <c r="N92" s="67"/>
    </row>
    <row r="93" spans="1:14" ht="12.75" thickBot="1" x14ac:dyDescent="0.25">
      <c r="A93" s="41"/>
      <c r="B93" s="41" t="s">
        <v>371</v>
      </c>
      <c r="C93" s="41"/>
      <c r="D93" s="41"/>
      <c r="E93" s="41"/>
      <c r="F93" s="41"/>
      <c r="G93" s="80">
        <v>0</v>
      </c>
      <c r="H93" s="55"/>
      <c r="I93" s="54">
        <v>3033.31</v>
      </c>
      <c r="J93" s="54">
        <v>0</v>
      </c>
      <c r="K93" s="54">
        <v>0</v>
      </c>
      <c r="L93" s="54">
        <v>0</v>
      </c>
      <c r="M93" s="58">
        <v>0</v>
      </c>
      <c r="N93" s="58">
        <v>0</v>
      </c>
    </row>
    <row r="94" spans="1:14" x14ac:dyDescent="0.2">
      <c r="A94" s="41" t="s">
        <v>372</v>
      </c>
      <c r="B94" s="41"/>
      <c r="C94" s="41"/>
      <c r="D94" s="41"/>
      <c r="E94" s="41"/>
      <c r="F94" s="41"/>
      <c r="G94" s="75">
        <f>ROUND(G92+G93,5)</f>
        <v>0</v>
      </c>
      <c r="H94" s="51">
        <f>ROUND(H92+H93,5)</f>
        <v>0</v>
      </c>
      <c r="I94" s="51">
        <f>ROUND(I92+I93,5)</f>
        <v>3033.31</v>
      </c>
      <c r="J94" s="56">
        <v>0</v>
      </c>
      <c r="K94" s="56">
        <v>0</v>
      </c>
      <c r="L94" s="56">
        <v>0</v>
      </c>
      <c r="M94" s="67">
        <v>0</v>
      </c>
      <c r="N94" s="67">
        <v>0</v>
      </c>
    </row>
    <row r="95" spans="1:14" ht="12.75" thickBot="1" x14ac:dyDescent="0.25">
      <c r="A95" s="41" t="s">
        <v>364</v>
      </c>
      <c r="B95" s="41"/>
      <c r="C95" s="41"/>
      <c r="D95" s="41"/>
      <c r="E95" s="41"/>
      <c r="F95" s="41"/>
      <c r="G95" s="75"/>
      <c r="H95" s="55"/>
      <c r="I95" s="51"/>
      <c r="J95" s="51"/>
      <c r="K95" s="54"/>
      <c r="L95" s="54"/>
      <c r="M95" s="58">
        <v>0</v>
      </c>
      <c r="N95" s="58">
        <v>2620</v>
      </c>
    </row>
    <row r="96" spans="1:14" ht="12.75" thickBot="1" x14ac:dyDescent="0.25">
      <c r="A96" s="41" t="s">
        <v>58</v>
      </c>
      <c r="B96" s="41"/>
      <c r="C96" s="41"/>
      <c r="D96" s="41"/>
      <c r="E96" s="41"/>
      <c r="F96" s="41"/>
      <c r="G96" s="76">
        <f>ROUND(SUM(G4:G5)+G9+G13+G20+G26+G30+G33+G38+SUM(G42:G43)+G58+G68+SUM(G73:G74)+G88+G14+SUM(G91:G93),5)</f>
        <v>773391.61</v>
      </c>
      <c r="H96" s="64">
        <f>ROUND(SUM(H4:H5)+H9+H13+H20+H26+H30+H33+H38+SUM(H42:H43)+H58+H68+SUM(H73:H74)+H88+H14+SUM(H91:H93),5)</f>
        <v>917619</v>
      </c>
      <c r="I96" s="64">
        <f>ROUND(SUM(I4:I5)+I9+I13+I20+I26+I30+I33+I38+SUM(I42:I43)+I58+I68+SUM(I73:I74)+I88+I14+SUM(I91:I93),5)</f>
        <v>1057857.96</v>
      </c>
      <c r="J96" s="64">
        <f>ROUND(SUM(J4:J5)+J9+J13+J20+J26+J30+J33+J38+SUM(J42:J43)+J58+J68+SUM(J73:J74)+J88+SUM(J91:J93),5)</f>
        <v>948579</v>
      </c>
      <c r="K96" s="64">
        <f>ROUND(SUM(K4:K5)+K9+K13+K20+K26+K30+K33+K38+SUM(K42:K43)+K58+K68+SUM(K73:K74)+K88+SUM(K91:K91),5)</f>
        <v>985915.25</v>
      </c>
      <c r="L96" s="64">
        <f>ROUND(SUM(L4:L5)+L9+L13+L20+L26+L30+L33+L38+SUM(L42:L43)+L58+L68+SUM(L73:L74)+L88+SUM(L91:L91),5)</f>
        <v>897628</v>
      </c>
      <c r="M96" s="64">
        <f>ROUND(SUM(M4:M5)+M9+M13+M20+M26+M30+M33+M38+SUM(M42:M43)+M58+M68+SUM(M73:M74)+M88+SUM(M91:M91),5)</f>
        <v>935030.92</v>
      </c>
      <c r="N96" s="64">
        <f>ROUND(SUM(N4:N5)+N9+N13+N20+N26+N30+N33+N38+SUM(N42:N43)+N58+N68+SUM(N73:N74)+N88+SUM(N91:N91),5)</f>
        <v>875514</v>
      </c>
    </row>
    <row r="97" spans="1:14" x14ac:dyDescent="0.2">
      <c r="A97" s="41" t="s">
        <v>59</v>
      </c>
      <c r="B97" s="41"/>
      <c r="C97" s="41"/>
      <c r="D97" s="41"/>
      <c r="E97" s="41"/>
      <c r="F97" s="41"/>
      <c r="G97" s="75">
        <f t="shared" ref="G97:N97" si="2">G96</f>
        <v>773391.61</v>
      </c>
      <c r="H97" s="51">
        <f t="shared" si="2"/>
        <v>917619</v>
      </c>
      <c r="I97" s="51">
        <f t="shared" si="2"/>
        <v>1057857.96</v>
      </c>
      <c r="J97" s="51">
        <f t="shared" si="2"/>
        <v>948579</v>
      </c>
      <c r="K97" s="51">
        <f t="shared" si="2"/>
        <v>985915.25</v>
      </c>
      <c r="L97" s="51">
        <f t="shared" si="2"/>
        <v>897628</v>
      </c>
      <c r="M97" s="51">
        <f t="shared" si="2"/>
        <v>935030.92</v>
      </c>
      <c r="N97" s="51">
        <f t="shared" si="2"/>
        <v>875514</v>
      </c>
    </row>
    <row r="98" spans="1:14" x14ac:dyDescent="0.2">
      <c r="A98" s="41" t="s">
        <v>60</v>
      </c>
      <c r="B98" s="41"/>
      <c r="C98" s="41"/>
      <c r="D98" s="41"/>
      <c r="E98" s="41"/>
      <c r="F98" s="41"/>
      <c r="G98" s="75"/>
      <c r="I98" s="51"/>
      <c r="J98" s="51"/>
    </row>
    <row r="99" spans="1:14" x14ac:dyDescent="0.2">
      <c r="A99" s="41" t="s">
        <v>315</v>
      </c>
      <c r="B99" s="41"/>
      <c r="C99" s="41"/>
      <c r="D99" s="41"/>
      <c r="E99" s="41"/>
      <c r="F99" s="41"/>
      <c r="G99" s="75">
        <v>0</v>
      </c>
      <c r="I99" s="51">
        <v>0</v>
      </c>
      <c r="J99" s="51">
        <v>0</v>
      </c>
      <c r="K99" s="51">
        <v>100</v>
      </c>
      <c r="L99" s="51">
        <v>0</v>
      </c>
      <c r="M99" s="52">
        <v>0</v>
      </c>
      <c r="N99" s="52">
        <v>0</v>
      </c>
    </row>
    <row r="100" spans="1:14" x14ac:dyDescent="0.2">
      <c r="A100" s="41" t="s">
        <v>61</v>
      </c>
      <c r="B100" s="41"/>
      <c r="C100" s="41"/>
      <c r="D100" s="41"/>
      <c r="E100" s="41"/>
      <c r="F100" s="41"/>
      <c r="G100" s="75"/>
      <c r="I100" s="51"/>
      <c r="J100" s="51"/>
    </row>
    <row r="101" spans="1:14" x14ac:dyDescent="0.2">
      <c r="A101" s="41"/>
      <c r="B101" s="41" t="s">
        <v>62</v>
      </c>
      <c r="C101" s="41"/>
      <c r="D101" s="41"/>
      <c r="E101" s="41"/>
      <c r="F101" s="41"/>
      <c r="G101" s="75"/>
      <c r="I101" s="51"/>
      <c r="J101" s="51"/>
    </row>
    <row r="102" spans="1:14" x14ac:dyDescent="0.2">
      <c r="A102" s="41"/>
      <c r="B102" s="41"/>
      <c r="C102" s="41" t="s">
        <v>63</v>
      </c>
      <c r="D102" s="41"/>
      <c r="E102" s="41"/>
      <c r="F102" s="41"/>
      <c r="G102" s="75">
        <v>1889.6</v>
      </c>
      <c r="H102" s="53">
        <v>2500</v>
      </c>
      <c r="I102" s="51">
        <v>597.04</v>
      </c>
      <c r="J102" s="51">
        <v>2500</v>
      </c>
      <c r="K102" s="51">
        <v>11549.86</v>
      </c>
      <c r="L102" s="51">
        <v>1000</v>
      </c>
      <c r="M102" s="52">
        <v>3428.95</v>
      </c>
      <c r="N102" s="52">
        <v>1000</v>
      </c>
    </row>
    <row r="103" spans="1:14" x14ac:dyDescent="0.2">
      <c r="A103" s="41"/>
      <c r="B103" s="41"/>
      <c r="C103" s="41" t="s">
        <v>64</v>
      </c>
      <c r="D103" s="41"/>
      <c r="E103" s="41"/>
      <c r="F103" s="41"/>
      <c r="G103" s="75">
        <v>0</v>
      </c>
      <c r="H103" s="53">
        <v>2000</v>
      </c>
      <c r="I103" s="51">
        <v>1114.33</v>
      </c>
      <c r="J103" s="51">
        <v>2000</v>
      </c>
      <c r="K103" s="51">
        <v>1459.13</v>
      </c>
      <c r="L103" s="51">
        <v>2000</v>
      </c>
      <c r="M103" s="52">
        <v>3312.17</v>
      </c>
      <c r="N103" s="52">
        <v>500</v>
      </c>
    </row>
    <row r="104" spans="1:14" x14ac:dyDescent="0.2">
      <c r="A104" s="41"/>
      <c r="B104" s="41"/>
      <c r="C104" s="41" t="s">
        <v>65</v>
      </c>
      <c r="D104" s="41"/>
      <c r="E104" s="41"/>
      <c r="F104" s="41"/>
      <c r="G104" s="75"/>
      <c r="I104" s="51"/>
      <c r="J104" s="51"/>
    </row>
    <row r="105" spans="1:14" x14ac:dyDescent="0.2">
      <c r="A105" s="41"/>
      <c r="B105" s="41"/>
      <c r="C105" s="41"/>
      <c r="D105" s="41" t="s">
        <v>66</v>
      </c>
      <c r="E105" s="41"/>
      <c r="F105" s="41"/>
      <c r="G105" s="75">
        <v>3434.65</v>
      </c>
      <c r="H105" s="53">
        <v>6743</v>
      </c>
      <c r="I105" s="51">
        <v>6743</v>
      </c>
      <c r="J105" s="51">
        <v>6835</v>
      </c>
      <c r="K105" s="51">
        <v>6834</v>
      </c>
      <c r="L105" s="51">
        <v>6835</v>
      </c>
      <c r="M105" s="52">
        <v>6767</v>
      </c>
      <c r="N105" s="52">
        <v>7348</v>
      </c>
    </row>
    <row r="106" spans="1:14" x14ac:dyDescent="0.2">
      <c r="A106" s="41"/>
      <c r="B106" s="41"/>
      <c r="C106" s="41"/>
      <c r="D106" s="41" t="s">
        <v>67</v>
      </c>
      <c r="E106" s="41"/>
      <c r="F106" s="41"/>
      <c r="G106" s="75">
        <v>0</v>
      </c>
      <c r="H106" s="53">
        <v>2500</v>
      </c>
      <c r="I106" s="51">
        <v>2500</v>
      </c>
      <c r="J106" s="51">
        <v>1500</v>
      </c>
      <c r="K106" s="51">
        <v>0</v>
      </c>
      <c r="L106" s="51">
        <v>1500</v>
      </c>
      <c r="M106" s="52">
        <v>0</v>
      </c>
      <c r="N106" s="52">
        <v>1500</v>
      </c>
    </row>
    <row r="107" spans="1:14" ht="12.75" thickBot="1" x14ac:dyDescent="0.25">
      <c r="A107" s="41"/>
      <c r="B107" s="41"/>
      <c r="C107" s="41"/>
      <c r="D107" s="41" t="s">
        <v>68</v>
      </c>
      <c r="E107" s="41"/>
      <c r="F107" s="41"/>
      <c r="G107" s="80">
        <v>8411.94</v>
      </c>
      <c r="H107" s="55">
        <v>17059</v>
      </c>
      <c r="I107" s="54">
        <v>17059</v>
      </c>
      <c r="J107" s="54">
        <v>16337</v>
      </c>
      <c r="K107" s="54">
        <v>16337</v>
      </c>
      <c r="L107" s="54">
        <v>16645</v>
      </c>
      <c r="M107" s="58">
        <v>16480</v>
      </c>
      <c r="N107" s="58">
        <v>16006</v>
      </c>
    </row>
    <row r="108" spans="1:14" x14ac:dyDescent="0.2">
      <c r="A108" s="41"/>
      <c r="B108" s="41"/>
      <c r="C108" s="41" t="s">
        <v>69</v>
      </c>
      <c r="D108" s="41"/>
      <c r="E108" s="41"/>
      <c r="F108" s="41"/>
      <c r="G108" s="75">
        <f>ROUND(SUM(G104:G107),5)</f>
        <v>11846.59</v>
      </c>
      <c r="H108" s="51">
        <f>ROUND(SUM(H104:H107),5)</f>
        <v>26302</v>
      </c>
      <c r="I108" s="51">
        <f>ROUND(SUM(I104:I107),5)</f>
        <v>26302</v>
      </c>
      <c r="J108" s="51">
        <f>ROUND(SUM(J104:J107),5)</f>
        <v>24672</v>
      </c>
      <c r="K108" s="51">
        <f>ROUND(SUM(K104:K107),5)</f>
        <v>23171</v>
      </c>
      <c r="L108" s="51">
        <f>ROUND(SUM(L104:L107),5)</f>
        <v>24980</v>
      </c>
      <c r="M108" s="52">
        <v>23247</v>
      </c>
      <c r="N108" s="52">
        <v>24854</v>
      </c>
    </row>
    <row r="109" spans="1:14" x14ac:dyDescent="0.2">
      <c r="A109" s="41"/>
      <c r="B109" s="41"/>
      <c r="C109" s="41" t="s">
        <v>70</v>
      </c>
      <c r="D109" s="41"/>
      <c r="E109" s="41"/>
      <c r="F109" s="41"/>
      <c r="G109" s="75">
        <v>97.74</v>
      </c>
      <c r="H109" s="53">
        <v>100</v>
      </c>
      <c r="I109" s="51">
        <v>152.88999999999999</v>
      </c>
      <c r="J109" s="51">
        <v>100</v>
      </c>
      <c r="K109" s="51">
        <v>385.72</v>
      </c>
      <c r="L109" s="51">
        <v>100</v>
      </c>
      <c r="M109" s="52">
        <v>258.58999999999997</v>
      </c>
      <c r="N109" s="52">
        <v>100</v>
      </c>
    </row>
    <row r="110" spans="1:14" x14ac:dyDescent="0.2">
      <c r="A110" s="41"/>
      <c r="B110" s="41"/>
      <c r="C110" s="41" t="s">
        <v>71</v>
      </c>
      <c r="D110" s="41"/>
      <c r="E110" s="41"/>
      <c r="F110" s="41"/>
      <c r="G110" s="75">
        <v>1008.89</v>
      </c>
      <c r="H110" s="53">
        <v>750</v>
      </c>
      <c r="I110" s="51">
        <v>650</v>
      </c>
      <c r="J110" s="51">
        <v>500</v>
      </c>
      <c r="K110" s="51">
        <v>880</v>
      </c>
      <c r="L110" s="51">
        <v>500</v>
      </c>
      <c r="M110" s="52">
        <v>635</v>
      </c>
      <c r="N110" s="52">
        <v>500</v>
      </c>
    </row>
    <row r="111" spans="1:14" x14ac:dyDescent="0.2">
      <c r="A111" s="41"/>
      <c r="B111" s="41"/>
      <c r="C111" s="41" t="s">
        <v>72</v>
      </c>
      <c r="D111" s="41"/>
      <c r="E111" s="41"/>
      <c r="F111" s="41"/>
      <c r="G111" s="75">
        <v>62.5</v>
      </c>
      <c r="H111" s="53">
        <v>750</v>
      </c>
      <c r="I111" s="51">
        <v>917</v>
      </c>
      <c r="J111" s="51">
        <v>250</v>
      </c>
      <c r="K111" s="51">
        <v>350</v>
      </c>
      <c r="L111" s="51">
        <v>250</v>
      </c>
      <c r="M111" s="52">
        <v>475</v>
      </c>
      <c r="N111" s="52">
        <v>250</v>
      </c>
    </row>
    <row r="112" spans="1:14" x14ac:dyDescent="0.2">
      <c r="A112" s="41"/>
      <c r="B112" s="41"/>
      <c r="C112" s="41" t="s">
        <v>316</v>
      </c>
      <c r="D112" s="41"/>
      <c r="E112" s="41"/>
      <c r="F112" s="41"/>
      <c r="G112" s="75"/>
      <c r="I112" s="51"/>
      <c r="J112" s="51"/>
      <c r="M112" s="52">
        <v>150</v>
      </c>
      <c r="N112" s="52">
        <v>0</v>
      </c>
    </row>
    <row r="113" spans="1:14" ht="12.75" thickBot="1" x14ac:dyDescent="0.25">
      <c r="A113" s="41"/>
      <c r="B113" s="41"/>
      <c r="C113" s="41"/>
      <c r="D113" s="41" t="s">
        <v>317</v>
      </c>
      <c r="E113" s="41"/>
      <c r="F113" s="41"/>
      <c r="G113" s="80">
        <v>0</v>
      </c>
      <c r="H113" s="55"/>
      <c r="I113" s="54">
        <v>0</v>
      </c>
      <c r="J113" s="54">
        <v>0</v>
      </c>
      <c r="K113" s="54">
        <v>0</v>
      </c>
      <c r="L113" s="54">
        <v>0</v>
      </c>
      <c r="M113" s="58">
        <v>0</v>
      </c>
      <c r="N113" s="58">
        <v>0</v>
      </c>
    </row>
    <row r="114" spans="1:14" x14ac:dyDescent="0.2">
      <c r="A114" s="41"/>
      <c r="B114" s="41"/>
      <c r="C114" s="41" t="s">
        <v>318</v>
      </c>
      <c r="D114" s="41"/>
      <c r="E114" s="41"/>
      <c r="F114" s="41"/>
      <c r="G114" s="75">
        <f>ROUND(SUM(G112:G113),5)</f>
        <v>0</v>
      </c>
      <c r="H114" s="51">
        <f>ROUND(SUM(H112:H113),5)</f>
        <v>0</v>
      </c>
      <c r="I114" s="51">
        <f>ROUND(SUM(I112:I113),5)</f>
        <v>0</v>
      </c>
      <c r="J114" s="51">
        <f>ROUND(SUM(J112:J113),5)</f>
        <v>0</v>
      </c>
      <c r="K114" s="51">
        <v>0</v>
      </c>
      <c r="L114" s="51">
        <v>0</v>
      </c>
      <c r="M114" s="52">
        <v>0</v>
      </c>
      <c r="N114" s="52">
        <v>0</v>
      </c>
    </row>
    <row r="115" spans="1:14" x14ac:dyDescent="0.2">
      <c r="A115" s="41"/>
      <c r="B115" s="41"/>
      <c r="C115" s="41" t="s">
        <v>319</v>
      </c>
      <c r="D115" s="41"/>
      <c r="E115" s="41"/>
      <c r="F115" s="41"/>
      <c r="G115" s="75">
        <v>3800</v>
      </c>
      <c r="H115" s="53">
        <v>10000</v>
      </c>
      <c r="I115" s="51">
        <v>4568.59</v>
      </c>
      <c r="J115" s="51">
        <v>0</v>
      </c>
      <c r="K115" s="52">
        <v>2455.73</v>
      </c>
      <c r="L115" s="51">
        <v>0</v>
      </c>
      <c r="M115" s="52">
        <v>11867.33</v>
      </c>
      <c r="N115" s="52">
        <v>6000</v>
      </c>
    </row>
    <row r="116" spans="1:14" x14ac:dyDescent="0.2">
      <c r="A116" s="41"/>
      <c r="B116" s="41"/>
      <c r="C116" s="41" t="s">
        <v>73</v>
      </c>
      <c r="D116" s="41"/>
      <c r="E116" s="41"/>
      <c r="F116" s="41"/>
      <c r="G116" s="75"/>
      <c r="I116" s="51"/>
      <c r="J116" s="51"/>
    </row>
    <row r="117" spans="1:14" x14ac:dyDescent="0.2">
      <c r="A117" s="41"/>
      <c r="B117" s="41"/>
      <c r="C117" s="44"/>
      <c r="D117" s="41" t="s">
        <v>74</v>
      </c>
      <c r="E117" s="41"/>
      <c r="F117" s="41"/>
      <c r="G117" s="75">
        <v>0</v>
      </c>
      <c r="I117" s="51">
        <v>0</v>
      </c>
      <c r="J117" s="51">
        <v>0</v>
      </c>
      <c r="K117" s="51">
        <v>7506.08</v>
      </c>
      <c r="L117" s="51">
        <v>0</v>
      </c>
      <c r="M117" s="52">
        <v>0</v>
      </c>
      <c r="N117" s="52">
        <v>0</v>
      </c>
    </row>
    <row r="118" spans="1:14" x14ac:dyDescent="0.2">
      <c r="A118" s="41"/>
      <c r="B118" s="41"/>
      <c r="C118" s="41"/>
      <c r="D118" s="41" t="s">
        <v>320</v>
      </c>
      <c r="E118" s="41"/>
      <c r="F118" s="41"/>
      <c r="G118" s="75">
        <v>1195</v>
      </c>
      <c r="H118" s="53">
        <v>2000</v>
      </c>
      <c r="I118" s="51">
        <v>4390</v>
      </c>
      <c r="J118" s="51">
        <v>0</v>
      </c>
      <c r="K118" s="51">
        <v>5716.9</v>
      </c>
      <c r="L118" s="51">
        <v>0</v>
      </c>
      <c r="M118" s="52">
        <v>2371.8000000000002</v>
      </c>
      <c r="N118" s="52">
        <v>0</v>
      </c>
    </row>
    <row r="119" spans="1:14" ht="12.75" thickBot="1" x14ac:dyDescent="0.25">
      <c r="A119" s="41"/>
      <c r="B119" s="41"/>
      <c r="C119" s="41"/>
      <c r="D119" s="41" t="s">
        <v>75</v>
      </c>
      <c r="E119" s="41"/>
      <c r="F119" s="41"/>
      <c r="G119" s="75">
        <v>255</v>
      </c>
      <c r="H119" s="55"/>
      <c r="I119" s="51">
        <v>0</v>
      </c>
      <c r="J119" s="51">
        <v>2000</v>
      </c>
      <c r="K119" s="51">
        <v>31220.06</v>
      </c>
      <c r="L119" s="51">
        <v>2000</v>
      </c>
      <c r="M119" s="58">
        <v>0</v>
      </c>
      <c r="N119" s="58">
        <v>0</v>
      </c>
    </row>
    <row r="120" spans="1:14" ht="12.75" thickBot="1" x14ac:dyDescent="0.25">
      <c r="A120" s="41"/>
      <c r="B120" s="41"/>
      <c r="C120" s="41" t="s">
        <v>76</v>
      </c>
      <c r="D120" s="41"/>
      <c r="E120" s="41"/>
      <c r="F120" s="41"/>
      <c r="G120" s="76">
        <f>ROUND(SUM(G116:G119),5)</f>
        <v>1450</v>
      </c>
      <c r="H120" s="64">
        <f>ROUND(SUM(H116:H119),5)</f>
        <v>2000</v>
      </c>
      <c r="I120" s="64">
        <f>ROUND(SUM(I116:I119),5)</f>
        <v>4390</v>
      </c>
      <c r="J120" s="64">
        <f>ROUND(SUM(J116:J119),5)</f>
        <v>2000</v>
      </c>
      <c r="K120" s="64">
        <f>ROUND(SUM(K116:K119),5)</f>
        <v>44443.040000000001</v>
      </c>
      <c r="L120" s="64">
        <f>ROUND(SUM(L116:L119),5)</f>
        <v>2000</v>
      </c>
      <c r="M120" s="63">
        <v>2371.8000000000002</v>
      </c>
      <c r="N120" s="63">
        <v>0</v>
      </c>
    </row>
    <row r="121" spans="1:14" x14ac:dyDescent="0.2">
      <c r="A121" s="41"/>
      <c r="B121" s="41" t="s">
        <v>77</v>
      </c>
      <c r="C121" s="41"/>
      <c r="D121" s="41"/>
      <c r="E121" s="41"/>
      <c r="F121" s="41"/>
      <c r="G121" s="75">
        <f>ROUND(SUM(G101:G103)+SUM(G108:G111)+SUM(G114:G115)+G120,5)</f>
        <v>20155.32</v>
      </c>
      <c r="H121" s="51">
        <f>ROUND(SUM(H101:H103)+SUM(H108:H111)+SUM(H114:H115)+H120,5)</f>
        <v>44402</v>
      </c>
      <c r="I121" s="51">
        <f>ROUND(SUM(I101:I103)+SUM(I108:I111)+SUM(I114:I115)+I120,5)</f>
        <v>38691.85</v>
      </c>
      <c r="J121" s="51">
        <f>ROUND(SUM(J101:J103)+SUM(J108:J111)+SUM(J114:J115)+J120,5)</f>
        <v>32022</v>
      </c>
      <c r="K121" s="51">
        <f>ROUND(SUM(K104:K106)+SUM(K111:K115)+K120,5)</f>
        <v>54082.77</v>
      </c>
      <c r="L121" s="51">
        <f>ROUND(SUM(L104:L106)+SUM(L111:L115)+L120,5)</f>
        <v>10585</v>
      </c>
      <c r="M121" s="52">
        <v>45745.84</v>
      </c>
      <c r="N121" s="52">
        <v>33204</v>
      </c>
    </row>
    <row r="122" spans="1:14" x14ac:dyDescent="0.2">
      <c r="A122" s="41"/>
      <c r="B122" s="41" t="s">
        <v>78</v>
      </c>
      <c r="C122" s="41"/>
      <c r="D122" s="41"/>
      <c r="E122" s="41"/>
      <c r="F122" s="41"/>
      <c r="G122" s="75"/>
      <c r="I122" s="51"/>
      <c r="J122" s="51"/>
    </row>
    <row r="123" spans="1:14" x14ac:dyDescent="0.2">
      <c r="A123" s="41"/>
      <c r="B123" s="41"/>
      <c r="C123" s="41" t="s">
        <v>79</v>
      </c>
      <c r="D123" s="41"/>
      <c r="E123" s="41"/>
      <c r="F123" s="41"/>
      <c r="G123" s="75">
        <v>11920.02</v>
      </c>
      <c r="H123" s="53">
        <v>23840</v>
      </c>
      <c r="I123" s="51">
        <v>21840</v>
      </c>
      <c r="J123" s="51">
        <v>21840</v>
      </c>
      <c r="K123" s="51">
        <v>21283.54</v>
      </c>
      <c r="L123" s="51">
        <v>21200</v>
      </c>
      <c r="M123" s="52">
        <v>20000</v>
      </c>
      <c r="N123" s="52">
        <v>20000</v>
      </c>
    </row>
    <row r="124" spans="1:14" x14ac:dyDescent="0.2">
      <c r="A124" s="41"/>
      <c r="B124" s="41"/>
      <c r="C124" s="41" t="s">
        <v>80</v>
      </c>
      <c r="D124" s="41"/>
      <c r="E124" s="41"/>
      <c r="F124" s="41"/>
      <c r="G124" s="75">
        <v>0</v>
      </c>
      <c r="H124" s="53">
        <v>6000</v>
      </c>
      <c r="I124" s="51">
        <v>5700</v>
      </c>
      <c r="J124" s="51">
        <v>4300</v>
      </c>
      <c r="K124" s="51">
        <v>4500</v>
      </c>
      <c r="L124" s="51">
        <v>4300</v>
      </c>
      <c r="M124" s="52">
        <v>4300</v>
      </c>
      <c r="N124" s="52">
        <v>4100</v>
      </c>
    </row>
    <row r="125" spans="1:14" x14ac:dyDescent="0.2">
      <c r="A125" s="41"/>
      <c r="B125" s="41"/>
      <c r="C125" s="41" t="s">
        <v>81</v>
      </c>
      <c r="D125" s="41"/>
      <c r="E125" s="41"/>
      <c r="F125" s="41"/>
      <c r="G125" s="75">
        <v>697.66</v>
      </c>
      <c r="H125" s="53">
        <v>800</v>
      </c>
      <c r="I125" s="51">
        <v>1949.79</v>
      </c>
      <c r="J125" s="51">
        <v>500</v>
      </c>
      <c r="K125" s="51">
        <v>653.32000000000005</v>
      </c>
      <c r="L125" s="51">
        <v>500</v>
      </c>
      <c r="M125" s="52">
        <v>413.37</v>
      </c>
      <c r="N125" s="52">
        <v>500</v>
      </c>
    </row>
    <row r="126" spans="1:14" x14ac:dyDescent="0.2">
      <c r="A126" s="41"/>
      <c r="B126" s="41"/>
      <c r="C126" s="41" t="s">
        <v>321</v>
      </c>
      <c r="D126" s="41"/>
      <c r="E126" s="41"/>
      <c r="F126" s="41"/>
      <c r="G126" s="75">
        <v>82.48</v>
      </c>
      <c r="I126" s="51">
        <v>114245.52</v>
      </c>
      <c r="J126" s="51">
        <v>0</v>
      </c>
      <c r="K126" s="51">
        <v>0</v>
      </c>
      <c r="L126" s="51">
        <v>0</v>
      </c>
      <c r="M126" s="52">
        <v>0</v>
      </c>
      <c r="N126" s="52">
        <v>0</v>
      </c>
    </row>
    <row r="127" spans="1:14" x14ac:dyDescent="0.2">
      <c r="A127" s="41"/>
      <c r="B127" s="41"/>
      <c r="C127" s="41" t="s">
        <v>322</v>
      </c>
      <c r="D127" s="41"/>
      <c r="E127" s="41"/>
      <c r="F127" s="41"/>
      <c r="G127" s="75">
        <v>0</v>
      </c>
      <c r="I127" s="51">
        <v>23337</v>
      </c>
      <c r="J127" s="51">
        <v>0</v>
      </c>
      <c r="K127" s="51">
        <v>0</v>
      </c>
      <c r="L127" s="51">
        <v>0</v>
      </c>
      <c r="M127" s="52">
        <v>0</v>
      </c>
      <c r="N127" s="52">
        <v>0</v>
      </c>
    </row>
    <row r="128" spans="1:14" x14ac:dyDescent="0.2">
      <c r="A128" s="41"/>
      <c r="B128" s="41"/>
      <c r="C128" s="41" t="s">
        <v>82</v>
      </c>
      <c r="D128" s="41"/>
      <c r="E128" s="41"/>
      <c r="F128" s="41"/>
      <c r="G128" s="75">
        <v>173.81</v>
      </c>
      <c r="H128" s="53">
        <v>200</v>
      </c>
      <c r="I128" s="51">
        <v>55.68</v>
      </c>
      <c r="J128" s="51">
        <v>200</v>
      </c>
      <c r="K128" s="60">
        <v>250.58</v>
      </c>
      <c r="L128" s="60">
        <f>[1]Sheet1!K113</f>
        <v>200</v>
      </c>
      <c r="M128" s="52">
        <v>394.03</v>
      </c>
      <c r="N128" s="52">
        <v>100</v>
      </c>
    </row>
    <row r="129" spans="1:14" x14ac:dyDescent="0.2">
      <c r="A129" s="41"/>
      <c r="B129" s="41"/>
      <c r="C129" s="41" t="s">
        <v>323</v>
      </c>
      <c r="D129" s="41"/>
      <c r="E129" s="41"/>
      <c r="F129" s="41"/>
      <c r="G129" s="75">
        <v>0</v>
      </c>
      <c r="I129" s="51">
        <v>0</v>
      </c>
      <c r="J129" s="51">
        <v>0</v>
      </c>
      <c r="K129" s="60">
        <v>1072.57</v>
      </c>
      <c r="L129" s="60">
        <v>0</v>
      </c>
      <c r="M129" s="52">
        <v>0</v>
      </c>
      <c r="N129" s="52">
        <v>0</v>
      </c>
    </row>
    <row r="130" spans="1:14" x14ac:dyDescent="0.2">
      <c r="A130" s="41"/>
      <c r="B130" s="41"/>
      <c r="C130" s="41" t="s">
        <v>83</v>
      </c>
      <c r="D130" s="41"/>
      <c r="E130" s="41"/>
      <c r="F130" s="41"/>
      <c r="G130" s="75">
        <v>0</v>
      </c>
      <c r="H130" s="53">
        <v>200</v>
      </c>
      <c r="I130" s="51">
        <v>246</v>
      </c>
      <c r="J130" s="51">
        <v>200</v>
      </c>
      <c r="K130" s="60">
        <v>1013</v>
      </c>
      <c r="L130" s="60">
        <f>[1]Sheet1!K115</f>
        <v>200</v>
      </c>
      <c r="M130" s="52">
        <v>246</v>
      </c>
      <c r="N130" s="52">
        <v>200</v>
      </c>
    </row>
    <row r="131" spans="1:14" x14ac:dyDescent="0.2">
      <c r="A131" s="41"/>
      <c r="B131" s="41"/>
      <c r="C131" s="41" t="s">
        <v>324</v>
      </c>
      <c r="D131" s="41"/>
      <c r="E131" s="41"/>
      <c r="F131" s="41"/>
      <c r="G131" s="75">
        <v>0</v>
      </c>
      <c r="I131" s="51">
        <v>-50</v>
      </c>
      <c r="J131" s="51">
        <v>0</v>
      </c>
      <c r="K131" s="60">
        <v>20</v>
      </c>
      <c r="L131" s="60">
        <v>0</v>
      </c>
      <c r="M131" s="52">
        <v>0</v>
      </c>
      <c r="N131" s="52">
        <v>0</v>
      </c>
    </row>
    <row r="132" spans="1:14" ht="12.75" thickBot="1" x14ac:dyDescent="0.25">
      <c r="A132" s="41"/>
      <c r="B132" s="41"/>
      <c r="C132" s="41" t="s">
        <v>84</v>
      </c>
      <c r="D132" s="41"/>
      <c r="E132" s="41"/>
      <c r="F132" s="41"/>
      <c r="G132" s="80">
        <v>0</v>
      </c>
      <c r="H132" s="55"/>
      <c r="I132" s="54">
        <v>0</v>
      </c>
      <c r="J132" s="54">
        <v>50</v>
      </c>
      <c r="K132" s="61">
        <v>0</v>
      </c>
      <c r="L132" s="61">
        <f>[1]Sheet1!K117</f>
        <v>50</v>
      </c>
      <c r="M132" s="58">
        <v>39.200000000000003</v>
      </c>
      <c r="N132" s="58">
        <v>250</v>
      </c>
    </row>
    <row r="133" spans="1:14" x14ac:dyDescent="0.2">
      <c r="A133" s="41"/>
      <c r="B133" s="41" t="s">
        <v>85</v>
      </c>
      <c r="C133" s="41"/>
      <c r="D133" s="41"/>
      <c r="E133" s="41"/>
      <c r="F133" s="41"/>
      <c r="G133" s="75">
        <f t="shared" ref="G133:N133" si="3">ROUND(SUM(G122:G132),5)</f>
        <v>12873.97</v>
      </c>
      <c r="H133" s="51">
        <f t="shared" si="3"/>
        <v>31040</v>
      </c>
      <c r="I133" s="51">
        <f t="shared" si="3"/>
        <v>167323.99</v>
      </c>
      <c r="J133" s="51">
        <f t="shared" si="3"/>
        <v>27090</v>
      </c>
      <c r="K133" s="51">
        <f t="shared" si="3"/>
        <v>28793.01</v>
      </c>
      <c r="L133" s="51">
        <f t="shared" si="3"/>
        <v>26450</v>
      </c>
      <c r="M133" s="51">
        <f t="shared" si="3"/>
        <v>25392.6</v>
      </c>
      <c r="N133" s="51">
        <f t="shared" si="3"/>
        <v>25150</v>
      </c>
    </row>
    <row r="134" spans="1:14" x14ac:dyDescent="0.2">
      <c r="A134" s="41"/>
      <c r="B134" s="41" t="s">
        <v>86</v>
      </c>
      <c r="C134" s="41"/>
      <c r="D134" s="41"/>
      <c r="E134" s="41"/>
      <c r="F134" s="41"/>
      <c r="G134" s="75"/>
      <c r="I134" s="51"/>
      <c r="J134" s="51"/>
    </row>
    <row r="135" spans="1:14" x14ac:dyDescent="0.2">
      <c r="A135" s="41"/>
      <c r="B135" s="41"/>
      <c r="C135" s="41" t="s">
        <v>87</v>
      </c>
      <c r="D135" s="41"/>
      <c r="E135" s="41"/>
      <c r="F135" s="41"/>
      <c r="G135" s="75">
        <v>37900.01</v>
      </c>
      <c r="H135" s="53">
        <v>37900</v>
      </c>
      <c r="I135" s="51">
        <v>37900</v>
      </c>
      <c r="J135" s="51">
        <v>37900</v>
      </c>
      <c r="K135" s="51">
        <v>37900</v>
      </c>
      <c r="L135" s="51">
        <v>37900</v>
      </c>
      <c r="M135" s="52">
        <v>37900</v>
      </c>
      <c r="N135" s="52">
        <v>37900</v>
      </c>
    </row>
    <row r="136" spans="1:14" x14ac:dyDescent="0.2">
      <c r="A136" s="41"/>
      <c r="B136" s="41"/>
      <c r="C136" s="41" t="s">
        <v>386</v>
      </c>
      <c r="D136" s="41"/>
      <c r="E136" s="41"/>
      <c r="F136" s="41"/>
      <c r="G136" s="75">
        <v>2710.57</v>
      </c>
      <c r="H136" s="53">
        <v>3000</v>
      </c>
      <c r="I136" s="51">
        <v>9343.9699999999993</v>
      </c>
      <c r="J136" s="51">
        <v>3172.4</v>
      </c>
      <c r="K136" s="51">
        <v>31540.1</v>
      </c>
      <c r="L136" s="51">
        <v>28000</v>
      </c>
      <c r="M136" s="52">
        <v>28084.13</v>
      </c>
      <c r="N136" s="52">
        <v>28000</v>
      </c>
    </row>
    <row r="137" spans="1:14" x14ac:dyDescent="0.2">
      <c r="A137" s="41"/>
      <c r="B137" s="41"/>
      <c r="C137" s="41" t="s">
        <v>88</v>
      </c>
      <c r="D137" s="41"/>
      <c r="E137" s="41"/>
      <c r="F137" s="41"/>
      <c r="G137" s="75" t="s">
        <v>417</v>
      </c>
      <c r="I137" s="51" t="s">
        <v>417</v>
      </c>
      <c r="J137" s="51">
        <v>100</v>
      </c>
      <c r="K137" s="51">
        <v>0</v>
      </c>
      <c r="L137" s="51">
        <v>100</v>
      </c>
      <c r="M137" s="52">
        <v>53.14</v>
      </c>
      <c r="N137" s="52">
        <v>100</v>
      </c>
    </row>
    <row r="138" spans="1:14" ht="12.75" thickBot="1" x14ac:dyDescent="0.25">
      <c r="A138" s="41"/>
      <c r="B138" s="41"/>
      <c r="C138" s="41" t="s">
        <v>89</v>
      </c>
      <c r="D138" s="41"/>
      <c r="E138" s="41"/>
      <c r="F138" s="41"/>
      <c r="G138" s="80">
        <v>0</v>
      </c>
      <c r="H138" s="55"/>
      <c r="I138" s="54">
        <v>0</v>
      </c>
      <c r="J138" s="54">
        <v>550</v>
      </c>
      <c r="K138" s="54">
        <v>0</v>
      </c>
      <c r="L138" s="54">
        <v>550</v>
      </c>
      <c r="M138" s="58">
        <v>0</v>
      </c>
      <c r="N138" s="58">
        <v>550</v>
      </c>
    </row>
    <row r="139" spans="1:14" x14ac:dyDescent="0.2">
      <c r="A139" s="41"/>
      <c r="B139" s="41" t="s">
        <v>90</v>
      </c>
      <c r="C139" s="41"/>
      <c r="D139" s="41"/>
      <c r="E139" s="41"/>
      <c r="F139" s="41"/>
      <c r="G139" s="75">
        <f>ROUND(SUM(G134:G138),5)</f>
        <v>40610.58</v>
      </c>
      <c r="H139" s="51">
        <f>ROUND(SUM(H134:H138),5)</f>
        <v>40900</v>
      </c>
      <c r="I139" s="51">
        <f>ROUND(SUM(I134:I138),5)</f>
        <v>47243.97</v>
      </c>
      <c r="J139" s="51">
        <f>ROUND(SUM(J134:J138),5)</f>
        <v>41722.400000000001</v>
      </c>
      <c r="K139" s="51">
        <f>ROUND(SUM(K134:K138),5)</f>
        <v>69440.100000000006</v>
      </c>
      <c r="L139" s="51">
        <f>ROUND(SUM(L134:L138),5)</f>
        <v>66550</v>
      </c>
      <c r="M139" s="52">
        <v>37953.14</v>
      </c>
      <c r="N139" s="52">
        <v>38550</v>
      </c>
    </row>
    <row r="140" spans="1:14" x14ac:dyDescent="0.2">
      <c r="A140" s="41"/>
      <c r="B140" s="41" t="s">
        <v>91</v>
      </c>
      <c r="C140" s="41"/>
      <c r="D140" s="41"/>
      <c r="E140" s="41"/>
      <c r="F140" s="41"/>
      <c r="G140" s="75"/>
      <c r="I140" s="51"/>
      <c r="J140" s="51"/>
    </row>
    <row r="141" spans="1:14" x14ac:dyDescent="0.2">
      <c r="A141" s="41"/>
      <c r="B141" s="41"/>
      <c r="C141" s="41" t="s">
        <v>325</v>
      </c>
      <c r="D141" s="41"/>
      <c r="E141" s="41"/>
      <c r="F141" s="41"/>
      <c r="G141" s="75">
        <v>0</v>
      </c>
      <c r="I141" s="51">
        <v>0</v>
      </c>
      <c r="J141" s="51">
        <v>0</v>
      </c>
      <c r="K141" s="51">
        <v>55</v>
      </c>
      <c r="L141" s="51">
        <v>0</v>
      </c>
      <c r="M141" s="52">
        <v>0</v>
      </c>
      <c r="N141" s="52">
        <v>0</v>
      </c>
    </row>
    <row r="142" spans="1:14" x14ac:dyDescent="0.2">
      <c r="A142" s="41"/>
      <c r="B142" s="41"/>
      <c r="C142" s="41" t="s">
        <v>92</v>
      </c>
      <c r="D142" s="41"/>
      <c r="E142" s="41"/>
      <c r="F142" s="41"/>
      <c r="G142" s="75">
        <v>20146.5</v>
      </c>
      <c r="H142" s="53">
        <v>25000</v>
      </c>
      <c r="I142" s="51">
        <v>28621.25</v>
      </c>
      <c r="J142" s="51">
        <v>22000</v>
      </c>
      <c r="K142" s="51">
        <v>19317.5</v>
      </c>
      <c r="L142" s="51">
        <v>22000</v>
      </c>
      <c r="M142" s="52">
        <v>23319.5</v>
      </c>
      <c r="N142" s="52">
        <v>22000</v>
      </c>
    </row>
    <row r="143" spans="1:14" ht="12.75" thickBot="1" x14ac:dyDescent="0.25">
      <c r="A143" s="41"/>
      <c r="B143" s="41"/>
      <c r="C143" s="41" t="s">
        <v>326</v>
      </c>
      <c r="D143" s="41"/>
      <c r="E143" s="41"/>
      <c r="F143" s="41"/>
      <c r="G143" s="80">
        <v>0</v>
      </c>
      <c r="H143" s="55"/>
      <c r="I143" s="54">
        <v>0</v>
      </c>
      <c r="J143" s="54">
        <v>0</v>
      </c>
      <c r="K143" s="54">
        <v>35</v>
      </c>
      <c r="L143" s="54"/>
      <c r="M143" s="58">
        <v>0</v>
      </c>
      <c r="N143" s="58">
        <v>0</v>
      </c>
    </row>
    <row r="144" spans="1:14" x14ac:dyDescent="0.2">
      <c r="A144" s="41"/>
      <c r="B144" s="41" t="s">
        <v>93</v>
      </c>
      <c r="C144" s="41"/>
      <c r="D144" s="41"/>
      <c r="E144" s="41"/>
      <c r="F144" s="41"/>
      <c r="G144" s="75">
        <f>ROUND(SUM(G140:G142),5)</f>
        <v>20146.5</v>
      </c>
      <c r="H144" s="51">
        <f>ROUND(SUM(H140:H142),5)</f>
        <v>25000</v>
      </c>
      <c r="I144" s="51">
        <f>ROUND(SUM(I140:I142),5)</f>
        <v>28621.25</v>
      </c>
      <c r="J144" s="51">
        <f>ROUND(SUM(J140:J142),5)</f>
        <v>22000</v>
      </c>
      <c r="K144" s="51">
        <v>19407.5</v>
      </c>
      <c r="L144" s="51">
        <v>22000</v>
      </c>
      <c r="M144" s="52">
        <v>23319.5</v>
      </c>
      <c r="N144" s="52">
        <v>22000</v>
      </c>
    </row>
    <row r="145" spans="1:14" x14ac:dyDescent="0.2">
      <c r="A145" s="41"/>
      <c r="B145" s="41" t="s">
        <v>94</v>
      </c>
      <c r="C145" s="41"/>
      <c r="D145" s="41"/>
      <c r="E145" s="41"/>
      <c r="F145" s="41"/>
      <c r="G145" s="75"/>
      <c r="I145" s="51"/>
      <c r="J145" s="51"/>
    </row>
    <row r="146" spans="1:14" x14ac:dyDescent="0.2">
      <c r="A146" s="41"/>
      <c r="B146" s="41"/>
      <c r="C146" s="41" t="s">
        <v>95</v>
      </c>
      <c r="D146" s="41"/>
      <c r="E146" s="41"/>
      <c r="F146" s="41"/>
      <c r="G146" s="75">
        <v>17204</v>
      </c>
      <c r="H146" s="53">
        <v>38000</v>
      </c>
      <c r="I146" s="51">
        <v>39802.980000000003</v>
      </c>
      <c r="J146" s="51">
        <v>39140</v>
      </c>
      <c r="K146" s="51">
        <v>40054.199999999997</v>
      </c>
      <c r="L146" s="51">
        <v>38000</v>
      </c>
      <c r="M146" s="52">
        <v>33727.54</v>
      </c>
      <c r="N146" s="52">
        <v>35000</v>
      </c>
    </row>
    <row r="147" spans="1:14" x14ac:dyDescent="0.2">
      <c r="A147" s="41"/>
      <c r="B147" s="41"/>
      <c r="C147" s="41" t="s">
        <v>385</v>
      </c>
      <c r="D147" s="41"/>
      <c r="E147" s="41"/>
      <c r="F147" s="41"/>
      <c r="G147" s="75">
        <v>1316.11</v>
      </c>
      <c r="H147" s="53">
        <v>2600</v>
      </c>
      <c r="I147" s="51">
        <v>2339.0500000000002</v>
      </c>
      <c r="J147" s="51">
        <v>2884</v>
      </c>
      <c r="K147" s="51"/>
      <c r="L147" s="51"/>
    </row>
    <row r="148" spans="1:14" x14ac:dyDescent="0.2">
      <c r="A148" s="41"/>
      <c r="B148" s="41"/>
      <c r="C148" s="41" t="s">
        <v>96</v>
      </c>
      <c r="D148" s="41"/>
      <c r="E148" s="41"/>
      <c r="F148" s="41"/>
      <c r="G148" s="75">
        <v>695.08</v>
      </c>
      <c r="H148" s="53">
        <v>2000</v>
      </c>
      <c r="I148" s="51">
        <v>1020.15</v>
      </c>
      <c r="J148" s="51">
        <v>2000</v>
      </c>
      <c r="K148" s="51">
        <v>1814.34</v>
      </c>
      <c r="L148" s="51">
        <v>2000</v>
      </c>
      <c r="M148" s="52">
        <v>1617.61</v>
      </c>
      <c r="N148" s="52">
        <v>2000</v>
      </c>
    </row>
    <row r="149" spans="1:14" x14ac:dyDescent="0.2">
      <c r="A149" s="41"/>
      <c r="B149" s="41"/>
      <c r="C149" s="41" t="s">
        <v>97</v>
      </c>
      <c r="D149" s="41"/>
      <c r="E149" s="41"/>
      <c r="F149" s="41"/>
      <c r="G149" s="75">
        <v>0</v>
      </c>
      <c r="H149" s="53">
        <v>400</v>
      </c>
      <c r="I149" s="51">
        <v>207.14</v>
      </c>
      <c r="J149" s="51">
        <v>400</v>
      </c>
      <c r="K149" s="51">
        <v>539.79999999999995</v>
      </c>
      <c r="L149" s="51">
        <v>400</v>
      </c>
      <c r="M149" s="52">
        <v>121.91</v>
      </c>
      <c r="N149" s="52">
        <v>400</v>
      </c>
    </row>
    <row r="150" spans="1:14" x14ac:dyDescent="0.2">
      <c r="A150" s="41"/>
      <c r="B150" s="41"/>
      <c r="C150" s="41" t="s">
        <v>98</v>
      </c>
      <c r="D150" s="41"/>
      <c r="E150" s="41"/>
      <c r="F150" s="41"/>
      <c r="G150" s="75">
        <v>9117.5300000000007</v>
      </c>
      <c r="H150" s="53">
        <v>2000</v>
      </c>
      <c r="I150" s="51">
        <v>171.58</v>
      </c>
      <c r="J150" s="51">
        <v>2000</v>
      </c>
      <c r="K150" s="51">
        <v>1493.49</v>
      </c>
      <c r="L150" s="51">
        <v>2000</v>
      </c>
      <c r="M150" s="52">
        <v>731.89</v>
      </c>
      <c r="N150" s="52">
        <v>0</v>
      </c>
    </row>
    <row r="151" spans="1:14" x14ac:dyDescent="0.2">
      <c r="A151" s="41"/>
      <c r="B151" s="41"/>
      <c r="C151" s="41" t="s">
        <v>99</v>
      </c>
      <c r="D151" s="41"/>
      <c r="E151" s="41"/>
      <c r="F151" s="41"/>
      <c r="G151" s="75">
        <f>1177.84+50</f>
        <v>1227.8399999999999</v>
      </c>
      <c r="H151" s="53">
        <v>2200</v>
      </c>
      <c r="I151" s="51">
        <f>1991.25+98</f>
        <v>2089.25</v>
      </c>
      <c r="J151" s="51">
        <v>3500</v>
      </c>
      <c r="K151" s="51">
        <v>6101.75</v>
      </c>
      <c r="L151" s="51">
        <v>3500</v>
      </c>
      <c r="M151" s="52">
        <v>4857.62</v>
      </c>
      <c r="N151" s="52">
        <v>200</v>
      </c>
    </row>
    <row r="152" spans="1:14" x14ac:dyDescent="0.2">
      <c r="A152" s="41"/>
      <c r="B152" s="41"/>
      <c r="C152" s="41" t="s">
        <v>100</v>
      </c>
      <c r="D152" s="41"/>
      <c r="E152" s="41"/>
      <c r="F152" s="41"/>
      <c r="G152" s="75">
        <v>0</v>
      </c>
      <c r="I152" s="51"/>
      <c r="J152" s="51"/>
      <c r="K152" s="51"/>
      <c r="L152" s="51"/>
    </row>
    <row r="153" spans="1:14" x14ac:dyDescent="0.2">
      <c r="A153" s="41"/>
      <c r="B153" s="41"/>
      <c r="C153" s="41"/>
      <c r="D153" s="41" t="s">
        <v>101</v>
      </c>
      <c r="E153" s="41"/>
      <c r="F153" s="41"/>
      <c r="G153" s="75">
        <v>637.35</v>
      </c>
      <c r="H153" s="53">
        <v>500</v>
      </c>
      <c r="I153" s="51">
        <v>602.5</v>
      </c>
      <c r="J153" s="51">
        <v>500</v>
      </c>
      <c r="K153" s="51">
        <v>985</v>
      </c>
      <c r="L153" s="51">
        <v>500</v>
      </c>
      <c r="M153" s="52">
        <v>1053.55</v>
      </c>
      <c r="N153" s="52">
        <v>500</v>
      </c>
    </row>
    <row r="154" spans="1:14" x14ac:dyDescent="0.2">
      <c r="A154" s="41"/>
      <c r="B154" s="41"/>
      <c r="C154" s="41"/>
      <c r="D154" s="41" t="s">
        <v>327</v>
      </c>
      <c r="E154" s="41"/>
      <c r="F154" s="41"/>
      <c r="G154" s="118">
        <v>0</v>
      </c>
      <c r="H154" s="53">
        <v>200</v>
      </c>
      <c r="I154" s="56">
        <v>100</v>
      </c>
      <c r="J154" s="56">
        <v>0</v>
      </c>
      <c r="K154" s="56">
        <v>270</v>
      </c>
      <c r="L154" s="56"/>
      <c r="M154" s="67">
        <v>0</v>
      </c>
      <c r="N154" s="67">
        <v>0</v>
      </c>
    </row>
    <row r="155" spans="1:14" ht="12.75" thickBot="1" x14ac:dyDescent="0.25">
      <c r="A155" s="41"/>
      <c r="B155" s="41"/>
      <c r="C155" s="41" t="s">
        <v>102</v>
      </c>
      <c r="D155" s="41"/>
      <c r="E155" s="41"/>
      <c r="F155" s="41"/>
      <c r="G155" s="80">
        <f>ROUND(SUM(G152:G154),5)</f>
        <v>637.35</v>
      </c>
      <c r="H155" s="54">
        <f>ROUND(SUM(H152:H154),5)</f>
        <v>700</v>
      </c>
      <c r="I155" s="54">
        <f>ROUND(SUM(I152:I154),5)</f>
        <v>702.5</v>
      </c>
      <c r="J155" s="54">
        <f>ROUND(SUM(J152:J154),5)</f>
        <v>500</v>
      </c>
      <c r="K155" s="54">
        <f>ROUND(SUM(K152:K154),5)</f>
        <v>1255</v>
      </c>
      <c r="L155" s="54">
        <f>ROUND(SUM(L152:L154),5)</f>
        <v>500</v>
      </c>
      <c r="M155" s="58">
        <v>1053.55</v>
      </c>
      <c r="N155" s="58">
        <v>900</v>
      </c>
    </row>
    <row r="156" spans="1:14" x14ac:dyDescent="0.2">
      <c r="A156" s="41"/>
      <c r="B156" s="41"/>
      <c r="C156" s="41" t="s">
        <v>103</v>
      </c>
      <c r="D156" s="41"/>
      <c r="E156" s="41"/>
      <c r="F156" s="41"/>
      <c r="G156" s="75">
        <v>5274.04</v>
      </c>
      <c r="H156" s="53">
        <v>4700</v>
      </c>
      <c r="I156" s="51">
        <v>3675.64</v>
      </c>
      <c r="J156" s="51">
        <v>850</v>
      </c>
      <c r="K156" s="51">
        <v>914.61</v>
      </c>
      <c r="L156" s="51">
        <v>850</v>
      </c>
      <c r="M156" s="52">
        <v>1147.43</v>
      </c>
      <c r="N156" s="52">
        <v>0</v>
      </c>
    </row>
    <row r="157" spans="1:14" ht="12.75" thickBot="1" x14ac:dyDescent="0.25">
      <c r="A157" s="41"/>
      <c r="B157" s="41"/>
      <c r="C157" s="41" t="s">
        <v>104</v>
      </c>
      <c r="D157" s="41"/>
      <c r="E157" s="41"/>
      <c r="F157" s="41"/>
      <c r="G157" s="80">
        <v>3673.22</v>
      </c>
      <c r="H157" s="55">
        <v>3500</v>
      </c>
      <c r="I157" s="54">
        <v>4349.49</v>
      </c>
      <c r="J157" s="54">
        <v>3500</v>
      </c>
      <c r="K157" s="54">
        <v>5457.2</v>
      </c>
      <c r="L157" s="54">
        <v>3500</v>
      </c>
      <c r="M157" s="58">
        <v>3223.16</v>
      </c>
      <c r="N157" s="58">
        <v>4500</v>
      </c>
    </row>
    <row r="158" spans="1:14" x14ac:dyDescent="0.2">
      <c r="A158" s="41"/>
      <c r="B158" s="41" t="s">
        <v>105</v>
      </c>
      <c r="C158" s="41"/>
      <c r="D158" s="41"/>
      <c r="E158" s="41"/>
      <c r="F158" s="41"/>
      <c r="G158" s="75">
        <f>ROUND(SUM(G145:G151)+SUM(G155:G157),5)</f>
        <v>39145.17</v>
      </c>
      <c r="H158" s="51">
        <f>ROUND(SUM(H145:H151)+SUM(H155:H157),5)</f>
        <v>56100</v>
      </c>
      <c r="I158" s="51">
        <f>ROUND(SUM(I145:I151)+SUM(I155:I157),5)</f>
        <v>54357.78</v>
      </c>
      <c r="J158" s="51">
        <f>ROUND(SUM(J145:J151)+SUM(J155:J157),5)</f>
        <v>54774</v>
      </c>
      <c r="K158" s="51">
        <f>ROUND(SUM(K145:K151)+SUM(K155:K157),5)</f>
        <v>57630.39</v>
      </c>
      <c r="L158" s="51">
        <f>ROUND(SUM(L145:L151)+SUM(L155:L157),5)</f>
        <v>50750</v>
      </c>
      <c r="M158" s="52">
        <v>46480.71</v>
      </c>
      <c r="N158" s="52">
        <v>44800</v>
      </c>
    </row>
    <row r="159" spans="1:14" x14ac:dyDescent="0.2">
      <c r="A159" s="41"/>
      <c r="B159" s="41" t="s">
        <v>106</v>
      </c>
      <c r="C159" s="41"/>
      <c r="D159" s="41"/>
      <c r="E159" s="41"/>
      <c r="F159" s="41"/>
      <c r="G159" s="75"/>
      <c r="I159" s="51"/>
      <c r="J159" s="51"/>
    </row>
    <row r="160" spans="1:14" ht="12.75" thickBot="1" x14ac:dyDescent="0.25">
      <c r="A160" s="41"/>
      <c r="B160" s="41"/>
      <c r="C160" s="41" t="s">
        <v>107</v>
      </c>
      <c r="D160" s="41"/>
      <c r="E160" s="41"/>
      <c r="F160" s="41"/>
      <c r="G160" s="80">
        <v>4526.5</v>
      </c>
      <c r="H160" s="55">
        <v>5000</v>
      </c>
      <c r="I160" s="54">
        <v>9172.86</v>
      </c>
      <c r="J160" s="54">
        <v>5000</v>
      </c>
      <c r="K160" s="54">
        <v>0</v>
      </c>
      <c r="L160" s="54">
        <v>2000</v>
      </c>
      <c r="M160" s="58">
        <v>0</v>
      </c>
      <c r="N160" s="58">
        <v>2000</v>
      </c>
    </row>
    <row r="161" spans="1:14" x14ac:dyDescent="0.2">
      <c r="A161" s="41"/>
      <c r="B161" s="41" t="s">
        <v>108</v>
      </c>
      <c r="C161" s="41"/>
      <c r="D161" s="41"/>
      <c r="E161" s="41"/>
      <c r="F161" s="41"/>
      <c r="G161" s="75">
        <f>ROUND(SUM(G159:G160),5)</f>
        <v>4526.5</v>
      </c>
      <c r="H161" s="51">
        <f>ROUND(SUM(H159:H160),5)</f>
        <v>5000</v>
      </c>
      <c r="I161" s="51">
        <f>ROUND(SUM(I159:I160),5)</f>
        <v>9172.86</v>
      </c>
      <c r="J161" s="51">
        <f>ROUND(SUM(J159:J160),5)</f>
        <v>5000</v>
      </c>
      <c r="K161" s="51">
        <f>ROUND(SUM(K159:K160),5)</f>
        <v>0</v>
      </c>
      <c r="L161" s="51">
        <f>ROUND(SUM(L159:L160),5)</f>
        <v>2000</v>
      </c>
      <c r="M161" s="52">
        <v>0</v>
      </c>
      <c r="N161" s="52">
        <v>2000</v>
      </c>
    </row>
    <row r="162" spans="1:14" x14ac:dyDescent="0.2">
      <c r="A162" s="41"/>
      <c r="B162" s="41" t="s">
        <v>109</v>
      </c>
      <c r="C162" s="41"/>
      <c r="D162" s="41"/>
      <c r="E162" s="41"/>
      <c r="F162" s="41"/>
      <c r="G162" s="75"/>
      <c r="I162" s="51"/>
      <c r="J162" s="51"/>
    </row>
    <row r="163" spans="1:14" x14ac:dyDescent="0.2">
      <c r="A163" s="41"/>
      <c r="B163" s="41"/>
      <c r="C163" s="41" t="s">
        <v>110</v>
      </c>
      <c r="D163" s="41"/>
      <c r="E163" s="41"/>
      <c r="F163" s="41"/>
      <c r="G163" s="75">
        <v>0</v>
      </c>
      <c r="H163" s="53">
        <v>500</v>
      </c>
      <c r="I163" s="51">
        <v>0</v>
      </c>
      <c r="J163" s="51">
        <v>1000</v>
      </c>
      <c r="K163" s="51">
        <v>492</v>
      </c>
      <c r="L163" s="51">
        <v>1000</v>
      </c>
      <c r="M163" s="52">
        <v>105</v>
      </c>
      <c r="N163" s="52">
        <v>1000</v>
      </c>
    </row>
    <row r="164" spans="1:14" x14ac:dyDescent="0.2">
      <c r="A164" s="41"/>
      <c r="B164" s="41"/>
      <c r="C164" s="94" t="s">
        <v>111</v>
      </c>
      <c r="D164" s="94"/>
      <c r="E164" s="94"/>
      <c r="F164" s="94"/>
      <c r="G164" s="75">
        <v>201.06</v>
      </c>
      <c r="H164" s="115">
        <v>0</v>
      </c>
      <c r="I164" s="51">
        <v>765.83</v>
      </c>
      <c r="J164" s="51">
        <v>700</v>
      </c>
      <c r="K164" s="51">
        <v>1070.25</v>
      </c>
      <c r="L164" s="51">
        <v>700</v>
      </c>
      <c r="M164" s="52">
        <v>623.71</v>
      </c>
      <c r="N164" s="52">
        <v>700</v>
      </c>
    </row>
    <row r="165" spans="1:14" x14ac:dyDescent="0.2">
      <c r="A165" s="41"/>
      <c r="B165" s="41"/>
      <c r="C165" s="94" t="s">
        <v>407</v>
      </c>
      <c r="D165" s="94"/>
      <c r="E165" s="94"/>
      <c r="F165" s="94"/>
      <c r="G165" s="75">
        <v>893.54</v>
      </c>
      <c r="H165" s="115">
        <v>0</v>
      </c>
      <c r="I165" s="51">
        <v>5834.6</v>
      </c>
      <c r="J165" s="51">
        <v>6500</v>
      </c>
      <c r="K165" s="51">
        <v>7404.74</v>
      </c>
      <c r="L165" s="51">
        <v>6500</v>
      </c>
      <c r="M165" s="52">
        <v>4883.3500000000004</v>
      </c>
      <c r="N165" s="52">
        <v>4500</v>
      </c>
    </row>
    <row r="166" spans="1:14" x14ac:dyDescent="0.2">
      <c r="A166" s="41"/>
      <c r="B166" s="41"/>
      <c r="C166" s="94" t="s">
        <v>112</v>
      </c>
      <c r="D166" s="94"/>
      <c r="E166" s="94"/>
      <c r="F166" s="94"/>
      <c r="G166" s="75">
        <v>0</v>
      </c>
      <c r="H166" s="115">
        <v>0</v>
      </c>
      <c r="I166" s="51">
        <v>576.97</v>
      </c>
      <c r="J166" s="51">
        <v>0</v>
      </c>
      <c r="K166" s="51">
        <v>0</v>
      </c>
      <c r="L166" s="51">
        <v>0</v>
      </c>
      <c r="M166" s="52">
        <v>0</v>
      </c>
      <c r="N166" s="52">
        <v>0</v>
      </c>
    </row>
    <row r="167" spans="1:14" x14ac:dyDescent="0.2">
      <c r="A167" s="41"/>
      <c r="B167" s="41"/>
      <c r="C167" s="94" t="s">
        <v>113</v>
      </c>
      <c r="D167" s="94"/>
      <c r="E167" s="94"/>
      <c r="F167" s="94"/>
      <c r="G167" s="75">
        <v>0</v>
      </c>
      <c r="H167" s="115">
        <v>0</v>
      </c>
      <c r="I167" s="51">
        <v>2768.91</v>
      </c>
      <c r="J167" s="51">
        <v>0</v>
      </c>
      <c r="K167" s="51">
        <v>0</v>
      </c>
      <c r="L167" s="51">
        <v>0</v>
      </c>
      <c r="M167" s="52">
        <v>0</v>
      </c>
      <c r="N167" s="52">
        <v>0</v>
      </c>
    </row>
    <row r="168" spans="1:14" x14ac:dyDescent="0.2">
      <c r="A168" s="41"/>
      <c r="B168" s="41"/>
      <c r="C168" s="41" t="s">
        <v>114</v>
      </c>
      <c r="D168" s="41"/>
      <c r="E168" s="41"/>
      <c r="F168" s="41"/>
      <c r="G168" s="75">
        <v>160.44999999999999</v>
      </c>
      <c r="H168" s="53">
        <v>2500</v>
      </c>
      <c r="I168" s="51">
        <v>3671.51</v>
      </c>
      <c r="J168" s="51">
        <v>2500</v>
      </c>
      <c r="K168" s="51">
        <v>2237.3000000000002</v>
      </c>
      <c r="L168" s="51">
        <v>2500</v>
      </c>
      <c r="M168" s="52">
        <v>2863.99</v>
      </c>
      <c r="N168" s="52">
        <v>0</v>
      </c>
    </row>
    <row r="169" spans="1:14" ht="12.75" thickBot="1" x14ac:dyDescent="0.25">
      <c r="A169" s="41"/>
      <c r="B169" s="41"/>
      <c r="C169" s="41" t="s">
        <v>115</v>
      </c>
      <c r="D169" s="41"/>
      <c r="E169" s="41"/>
      <c r="F169" s="41"/>
      <c r="G169" s="75">
        <v>16252.11</v>
      </c>
      <c r="H169" s="115">
        <v>26000</v>
      </c>
      <c r="I169" s="51">
        <v>26923.4</v>
      </c>
      <c r="J169" s="51">
        <v>29448</v>
      </c>
      <c r="K169" s="51">
        <v>25453.88</v>
      </c>
      <c r="L169" s="51">
        <v>21120</v>
      </c>
      <c r="M169" s="52">
        <v>19739.88</v>
      </c>
      <c r="N169" s="52">
        <v>18000</v>
      </c>
    </row>
    <row r="170" spans="1:14" ht="12.75" thickBot="1" x14ac:dyDescent="0.25">
      <c r="A170" s="41"/>
      <c r="B170" s="41" t="s">
        <v>116</v>
      </c>
      <c r="C170" s="41"/>
      <c r="D170" s="41"/>
      <c r="E170" s="41"/>
      <c r="F170" s="41"/>
      <c r="G170" s="76">
        <f t="shared" ref="G170:N170" si="4">ROUND(SUM(G162:G169),5)</f>
        <v>17507.16</v>
      </c>
      <c r="H170" s="64">
        <f t="shared" si="4"/>
        <v>29000</v>
      </c>
      <c r="I170" s="64">
        <f t="shared" si="4"/>
        <v>40541.22</v>
      </c>
      <c r="J170" s="64">
        <f t="shared" si="4"/>
        <v>40148</v>
      </c>
      <c r="K170" s="64">
        <f t="shared" si="4"/>
        <v>36658.17</v>
      </c>
      <c r="L170" s="64">
        <f t="shared" si="4"/>
        <v>31820</v>
      </c>
      <c r="M170" s="64">
        <f t="shared" si="4"/>
        <v>28215.93</v>
      </c>
      <c r="N170" s="64">
        <f t="shared" si="4"/>
        <v>24200</v>
      </c>
    </row>
    <row r="171" spans="1:14" x14ac:dyDescent="0.2">
      <c r="A171" s="41" t="s">
        <v>117</v>
      </c>
      <c r="B171" s="41"/>
      <c r="C171" s="41"/>
      <c r="D171" s="41"/>
      <c r="E171" s="41"/>
      <c r="F171" s="41"/>
      <c r="G171" s="75">
        <f>ROUND(G100+G121+G133+G139+G144+G158+G161+G170,5)</f>
        <v>154965.20000000001</v>
      </c>
      <c r="H171" s="51">
        <f>ROUND(H100+H121+H133+H139+H144+H158+H161+H170,5)</f>
        <v>231442</v>
      </c>
      <c r="I171" s="51">
        <f>ROUND(I100+I121+I133+I139+I144+I158+I161+I170,5)</f>
        <v>385952.92</v>
      </c>
      <c r="J171" s="51">
        <f>ROUND(J99+J100+J121+J133+J139+J144+J158+J161+J170,5)</f>
        <v>222756.4</v>
      </c>
      <c r="K171" s="51">
        <v>265387.01</v>
      </c>
      <c r="L171" s="60">
        <f>[1]Sheet1!K156</f>
        <v>202400</v>
      </c>
      <c r="M171" s="52">
        <v>207157.72</v>
      </c>
      <c r="N171" s="52">
        <v>189904</v>
      </c>
    </row>
    <row r="172" spans="1:14" x14ac:dyDescent="0.2">
      <c r="A172" s="41" t="s">
        <v>328</v>
      </c>
      <c r="B172" s="41"/>
      <c r="C172" s="41"/>
      <c r="D172" s="41"/>
      <c r="E172" s="41"/>
      <c r="F172" s="41"/>
      <c r="G172" s="75">
        <v>0</v>
      </c>
      <c r="I172" s="51">
        <v>54.54</v>
      </c>
      <c r="J172" s="51">
        <v>0</v>
      </c>
      <c r="K172" s="51">
        <v>0</v>
      </c>
      <c r="L172" s="51">
        <v>0</v>
      </c>
      <c r="M172" s="52">
        <v>0</v>
      </c>
      <c r="N172" s="52">
        <v>0</v>
      </c>
    </row>
    <row r="173" spans="1:14" x14ac:dyDescent="0.2">
      <c r="A173" s="41" t="s">
        <v>118</v>
      </c>
      <c r="B173" s="41"/>
      <c r="C173" s="41"/>
      <c r="D173" s="41"/>
      <c r="E173" s="41"/>
      <c r="F173" s="41"/>
      <c r="G173" s="75"/>
      <c r="I173" s="51"/>
      <c r="J173" s="51"/>
    </row>
    <row r="174" spans="1:14" x14ac:dyDescent="0.2">
      <c r="A174" s="41"/>
      <c r="B174" s="41" t="s">
        <v>119</v>
      </c>
      <c r="C174" s="41"/>
      <c r="D174" s="41"/>
      <c r="E174" s="41"/>
      <c r="F174" s="41"/>
      <c r="G174" s="75"/>
      <c r="I174" s="51"/>
      <c r="J174" s="51"/>
    </row>
    <row r="175" spans="1:14" x14ac:dyDescent="0.2">
      <c r="A175" s="41"/>
      <c r="B175" s="41"/>
      <c r="C175" s="41" t="s">
        <v>120</v>
      </c>
      <c r="D175" s="41"/>
      <c r="E175" s="41"/>
      <c r="F175" s="41"/>
      <c r="G175" s="75"/>
      <c r="I175" s="51"/>
      <c r="J175" s="51"/>
    </row>
    <row r="176" spans="1:14" x14ac:dyDescent="0.2">
      <c r="A176" s="41"/>
      <c r="B176" s="41"/>
      <c r="C176" s="41"/>
      <c r="D176" s="41" t="s">
        <v>121</v>
      </c>
      <c r="E176" s="41"/>
      <c r="F176" s="41"/>
      <c r="G176" s="75"/>
      <c r="I176" s="51"/>
      <c r="J176" s="51"/>
    </row>
    <row r="177" spans="1:14" x14ac:dyDescent="0.2">
      <c r="A177" s="41"/>
      <c r="B177" s="41"/>
      <c r="C177" s="41"/>
      <c r="D177" s="41"/>
      <c r="E177" s="41" t="s">
        <v>401</v>
      </c>
      <c r="F177" s="41"/>
      <c r="G177" s="75">
        <v>25396.560000000001</v>
      </c>
      <c r="H177" s="53">
        <v>44128</v>
      </c>
      <c r="I177" s="51">
        <v>32875.870000000003</v>
      </c>
      <c r="J177" s="51">
        <v>34345</v>
      </c>
      <c r="K177" s="51">
        <v>38658.370000000003</v>
      </c>
      <c r="L177" s="51">
        <v>46800</v>
      </c>
      <c r="M177" s="52">
        <v>37890.720000000001</v>
      </c>
      <c r="N177" s="52">
        <v>45000</v>
      </c>
    </row>
    <row r="178" spans="1:14" x14ac:dyDescent="0.2">
      <c r="A178" s="41"/>
      <c r="B178" s="41"/>
      <c r="C178" s="41"/>
      <c r="D178" s="41"/>
      <c r="E178" s="94" t="s">
        <v>122</v>
      </c>
      <c r="F178" s="94"/>
      <c r="G178" s="75">
        <v>0</v>
      </c>
      <c r="H178" s="115">
        <v>0</v>
      </c>
      <c r="I178" s="51">
        <v>21708</v>
      </c>
      <c r="J178" s="51">
        <v>21605</v>
      </c>
      <c r="K178" s="51">
        <v>21605</v>
      </c>
      <c r="L178" s="51">
        <v>21605</v>
      </c>
      <c r="M178" s="52">
        <v>15013</v>
      </c>
      <c r="N178" s="52">
        <v>15013</v>
      </c>
    </row>
    <row r="179" spans="1:14" x14ac:dyDescent="0.2">
      <c r="A179" s="41"/>
      <c r="B179" s="41"/>
      <c r="C179" s="41"/>
      <c r="D179" s="41"/>
      <c r="E179" s="41" t="s">
        <v>365</v>
      </c>
      <c r="F179" s="41"/>
      <c r="G179" s="75">
        <v>0</v>
      </c>
      <c r="I179" s="51">
        <v>0</v>
      </c>
      <c r="J179" s="51">
        <v>0</v>
      </c>
      <c r="K179" s="51">
        <v>0</v>
      </c>
      <c r="L179" s="51">
        <v>0</v>
      </c>
      <c r="M179" s="52">
        <v>0</v>
      </c>
      <c r="N179" s="52">
        <v>3400</v>
      </c>
    </row>
    <row r="180" spans="1:14" ht="12.75" thickBot="1" x14ac:dyDescent="0.25">
      <c r="A180" s="41"/>
      <c r="B180" s="41"/>
      <c r="C180" s="41"/>
      <c r="D180" s="41"/>
      <c r="E180" s="41" t="s">
        <v>123</v>
      </c>
      <c r="F180" s="41"/>
      <c r="G180" s="75">
        <v>432</v>
      </c>
      <c r="H180" s="55">
        <v>700</v>
      </c>
      <c r="I180" s="51">
        <v>2513.44</v>
      </c>
      <c r="J180" s="51">
        <v>3500</v>
      </c>
      <c r="K180" s="51">
        <v>2423.61</v>
      </c>
      <c r="L180" s="51">
        <v>2200</v>
      </c>
      <c r="M180" s="58">
        <v>1441.44</v>
      </c>
      <c r="N180" s="58">
        <v>2500</v>
      </c>
    </row>
    <row r="181" spans="1:14" ht="12.75" thickBot="1" x14ac:dyDescent="0.25">
      <c r="A181" s="41"/>
      <c r="B181" s="41"/>
      <c r="C181" s="41"/>
      <c r="D181" s="41" t="s">
        <v>124</v>
      </c>
      <c r="E181" s="41"/>
      <c r="F181" s="41"/>
      <c r="G181" s="76">
        <f>ROUND(SUM(G176:G180),5)</f>
        <v>25828.560000000001</v>
      </c>
      <c r="H181" s="64">
        <f>ROUND(SUM(H176:H180),5)</f>
        <v>44828</v>
      </c>
      <c r="I181" s="64">
        <f>ROUND(SUM(I176:I180),5)</f>
        <v>57097.31</v>
      </c>
      <c r="J181" s="64">
        <f>ROUND(SUM(J176:J180),5)</f>
        <v>59450</v>
      </c>
      <c r="K181" s="64">
        <f>ROUND(SUM(K176:K180),5)</f>
        <v>62686.98</v>
      </c>
      <c r="L181" s="64">
        <f>ROUND(SUM(L176:L180),5)</f>
        <v>70605</v>
      </c>
      <c r="M181" s="63">
        <v>54345.16</v>
      </c>
      <c r="N181" s="63">
        <v>65913</v>
      </c>
    </row>
    <row r="182" spans="1:14" x14ac:dyDescent="0.2">
      <c r="A182" s="41"/>
      <c r="B182" s="41"/>
      <c r="C182" s="41" t="s">
        <v>125</v>
      </c>
      <c r="D182" s="41"/>
      <c r="E182" s="41"/>
      <c r="F182" s="41"/>
      <c r="G182" s="75">
        <f>ROUND(G175+G181,5)</f>
        <v>25828.560000000001</v>
      </c>
      <c r="H182" s="51">
        <f>ROUND(H175+H181,5)</f>
        <v>44828</v>
      </c>
      <c r="I182" s="51">
        <f>ROUND(I175+I181,5)</f>
        <v>57097.31</v>
      </c>
      <c r="J182" s="51">
        <f>ROUND(J175+J181,5)</f>
        <v>59450</v>
      </c>
      <c r="K182" s="51">
        <f>ROUND(K175+K181,5)</f>
        <v>62686.98</v>
      </c>
      <c r="L182" s="51">
        <f>ROUND(L175+L181,5)</f>
        <v>70605</v>
      </c>
      <c r="M182" s="52">
        <v>54345.16</v>
      </c>
      <c r="N182" s="52">
        <v>65913</v>
      </c>
    </row>
    <row r="183" spans="1:14" x14ac:dyDescent="0.2">
      <c r="A183" s="41"/>
      <c r="B183" s="41"/>
      <c r="C183" s="41" t="s">
        <v>126</v>
      </c>
      <c r="D183" s="41"/>
      <c r="E183" s="41"/>
      <c r="F183" s="41"/>
      <c r="G183" s="75">
        <v>15117.24</v>
      </c>
      <c r="H183" s="115">
        <v>32754</v>
      </c>
      <c r="I183" s="51">
        <v>33311.99</v>
      </c>
      <c r="J183" s="51">
        <v>42400</v>
      </c>
      <c r="K183" s="51">
        <v>19430.400000000001</v>
      </c>
      <c r="L183" s="51">
        <v>40000</v>
      </c>
      <c r="M183" s="52">
        <v>37752.1</v>
      </c>
      <c r="N183" s="52">
        <v>50000</v>
      </c>
    </row>
    <row r="184" spans="1:14" x14ac:dyDescent="0.2">
      <c r="A184" s="41"/>
      <c r="B184" s="41"/>
      <c r="C184" s="41" t="s">
        <v>329</v>
      </c>
      <c r="D184" s="41"/>
      <c r="E184" s="41"/>
      <c r="F184" s="41"/>
      <c r="G184" s="75">
        <v>5039.04</v>
      </c>
      <c r="H184" s="115">
        <v>10918</v>
      </c>
      <c r="I184" s="51">
        <v>10560.03</v>
      </c>
      <c r="J184" s="51"/>
      <c r="K184" s="51">
        <v>18841.599999999999</v>
      </c>
      <c r="L184" s="51"/>
    </row>
    <row r="185" spans="1:14" x14ac:dyDescent="0.2">
      <c r="A185" s="41"/>
      <c r="B185" s="41"/>
      <c r="C185" s="41" t="s">
        <v>387</v>
      </c>
      <c r="D185" s="41"/>
      <c r="E185" s="41"/>
      <c r="F185" s="41"/>
      <c r="G185" s="75">
        <v>8422.2000000000007</v>
      </c>
      <c r="H185" s="115">
        <v>19232</v>
      </c>
      <c r="I185" s="51">
        <v>14015.16</v>
      </c>
      <c r="J185" s="51">
        <v>15871</v>
      </c>
      <c r="K185" s="51"/>
      <c r="L185" s="51"/>
    </row>
    <row r="186" spans="1:14" x14ac:dyDescent="0.2">
      <c r="A186" s="41"/>
      <c r="B186" s="41" t="s">
        <v>127</v>
      </c>
      <c r="C186" s="41"/>
      <c r="D186" s="41"/>
      <c r="E186" s="41"/>
      <c r="F186" s="41"/>
      <c r="G186" s="75"/>
      <c r="H186" s="115"/>
      <c r="I186" s="51"/>
      <c r="J186" s="51"/>
      <c r="K186" s="51"/>
      <c r="L186" s="51"/>
    </row>
    <row r="187" spans="1:14" x14ac:dyDescent="0.2">
      <c r="A187" s="41"/>
      <c r="B187" s="41"/>
      <c r="C187" s="41" t="s">
        <v>392</v>
      </c>
      <c r="D187" s="41"/>
      <c r="E187" s="41"/>
      <c r="F187" s="41"/>
      <c r="G187" s="75">
        <v>259.56</v>
      </c>
      <c r="H187" s="115">
        <v>6840</v>
      </c>
      <c r="I187" s="51">
        <v>0</v>
      </c>
      <c r="J187" s="51">
        <v>0</v>
      </c>
      <c r="K187" s="51">
        <v>10884.12</v>
      </c>
      <c r="L187" s="51">
        <v>0</v>
      </c>
      <c r="M187" s="52">
        <v>0</v>
      </c>
      <c r="N187" s="52">
        <v>0</v>
      </c>
    </row>
    <row r="188" spans="1:14" x14ac:dyDescent="0.2">
      <c r="A188" s="41"/>
      <c r="B188" s="41"/>
      <c r="C188" s="41" t="s">
        <v>127</v>
      </c>
      <c r="D188" s="41"/>
      <c r="E188" s="41"/>
      <c r="F188" s="41"/>
      <c r="G188" s="75">
        <v>79742.509999999995</v>
      </c>
      <c r="H188" s="115">
        <v>197884</v>
      </c>
      <c r="I188" s="51">
        <v>190714.37</v>
      </c>
      <c r="J188" s="51">
        <v>179000</v>
      </c>
      <c r="K188" s="51">
        <v>178173.55</v>
      </c>
      <c r="L188" s="51">
        <v>166000</v>
      </c>
      <c r="M188" s="52">
        <v>147354.79</v>
      </c>
      <c r="N188" s="52">
        <v>166000</v>
      </c>
    </row>
    <row r="189" spans="1:14" x14ac:dyDescent="0.2">
      <c r="A189" s="41"/>
      <c r="B189" s="41"/>
      <c r="C189" s="41" t="s">
        <v>406</v>
      </c>
      <c r="D189" s="41"/>
      <c r="E189" s="41"/>
      <c r="F189" s="41"/>
      <c r="G189" s="75">
        <v>140.08000000000001</v>
      </c>
      <c r="H189" s="53">
        <v>1000</v>
      </c>
      <c r="I189" s="51"/>
      <c r="J189" s="51"/>
      <c r="K189" s="51"/>
      <c r="L189" s="51"/>
    </row>
    <row r="190" spans="1:14" x14ac:dyDescent="0.2">
      <c r="A190" s="41"/>
      <c r="B190" s="41"/>
      <c r="C190" s="41" t="s">
        <v>374</v>
      </c>
      <c r="D190" s="44"/>
      <c r="E190" s="41"/>
      <c r="F190" s="41"/>
      <c r="G190" s="75">
        <v>2898</v>
      </c>
      <c r="H190" s="53">
        <v>2000</v>
      </c>
      <c r="I190" s="51">
        <v>0</v>
      </c>
      <c r="J190" s="51">
        <v>0</v>
      </c>
      <c r="K190" s="51">
        <v>3511.49</v>
      </c>
      <c r="L190" s="51"/>
      <c r="M190" s="52">
        <v>0</v>
      </c>
      <c r="N190" s="52">
        <v>0</v>
      </c>
    </row>
    <row r="191" spans="1:14" x14ac:dyDescent="0.2">
      <c r="A191" s="41"/>
      <c r="B191" s="41"/>
      <c r="C191" s="41" t="s">
        <v>128</v>
      </c>
      <c r="D191" s="41"/>
      <c r="E191" s="41"/>
      <c r="F191" s="41"/>
      <c r="G191" s="75"/>
      <c r="I191" s="51"/>
      <c r="J191" s="51"/>
    </row>
    <row r="192" spans="1:14" x14ac:dyDescent="0.2">
      <c r="A192" s="41"/>
      <c r="B192" s="41"/>
      <c r="C192" s="41"/>
      <c r="D192" s="41" t="s">
        <v>129</v>
      </c>
      <c r="E192" s="41"/>
      <c r="F192" s="41"/>
      <c r="G192" s="75">
        <v>1062.0999999999999</v>
      </c>
      <c r="H192" s="53">
        <v>1500</v>
      </c>
      <c r="I192" s="51">
        <v>2040.51</v>
      </c>
      <c r="J192" s="51">
        <v>250</v>
      </c>
      <c r="K192" s="51">
        <v>2424.9</v>
      </c>
      <c r="L192" s="51">
        <v>1000</v>
      </c>
      <c r="M192" s="52">
        <v>1887.39</v>
      </c>
      <c r="N192" s="52">
        <v>1000</v>
      </c>
    </row>
    <row r="193" spans="1:14" x14ac:dyDescent="0.2">
      <c r="A193" s="41"/>
      <c r="B193" s="41"/>
      <c r="C193" s="41"/>
      <c r="D193" s="41" t="s">
        <v>130</v>
      </c>
      <c r="E193" s="41"/>
      <c r="F193" s="41"/>
      <c r="G193" s="75">
        <v>63.15</v>
      </c>
      <c r="H193" s="53">
        <v>100</v>
      </c>
      <c r="I193" s="51">
        <v>167.84</v>
      </c>
      <c r="J193" s="51">
        <v>100</v>
      </c>
      <c r="K193" s="51">
        <v>107.57</v>
      </c>
      <c r="L193" s="51">
        <v>100</v>
      </c>
      <c r="M193" s="52">
        <v>49.27</v>
      </c>
      <c r="N193" s="52">
        <v>250</v>
      </c>
    </row>
    <row r="194" spans="1:14" x14ac:dyDescent="0.2">
      <c r="A194" s="41"/>
      <c r="B194" s="41"/>
      <c r="C194" s="41"/>
      <c r="D194" s="41" t="s">
        <v>366</v>
      </c>
      <c r="E194" s="41"/>
      <c r="F194" s="41"/>
      <c r="G194" s="75">
        <v>0</v>
      </c>
      <c r="H194" s="53">
        <v>0</v>
      </c>
      <c r="I194" s="51">
        <v>0</v>
      </c>
      <c r="J194" s="51">
        <v>0</v>
      </c>
      <c r="K194" s="51">
        <v>0</v>
      </c>
      <c r="L194" s="51">
        <v>0</v>
      </c>
      <c r="M194" s="52">
        <v>139.9</v>
      </c>
      <c r="N194" s="52">
        <v>0</v>
      </c>
    </row>
    <row r="195" spans="1:14" x14ac:dyDescent="0.2">
      <c r="A195" s="41"/>
      <c r="B195" s="41"/>
      <c r="C195" s="41"/>
      <c r="D195" s="41" t="s">
        <v>131</v>
      </c>
      <c r="E195" s="41"/>
      <c r="F195" s="41"/>
      <c r="G195" s="75">
        <v>0</v>
      </c>
      <c r="H195" s="53">
        <v>250</v>
      </c>
      <c r="I195" s="51">
        <v>62.62</v>
      </c>
      <c r="J195" s="51">
        <v>250</v>
      </c>
      <c r="K195" s="51">
        <v>141.47999999999999</v>
      </c>
      <c r="L195" s="51">
        <v>150</v>
      </c>
      <c r="M195" s="52">
        <v>582.91</v>
      </c>
      <c r="N195" s="52">
        <v>1000</v>
      </c>
    </row>
    <row r="196" spans="1:14" x14ac:dyDescent="0.2">
      <c r="A196" s="41"/>
      <c r="B196" s="41"/>
      <c r="C196" s="41"/>
      <c r="D196" s="41" t="s">
        <v>132</v>
      </c>
      <c r="E196" s="41"/>
      <c r="F196" s="41"/>
      <c r="G196" s="75">
        <v>3869.13</v>
      </c>
      <c r="H196" s="53">
        <v>1500</v>
      </c>
      <c r="I196" s="51">
        <v>1237.9000000000001</v>
      </c>
      <c r="J196" s="51">
        <v>3600</v>
      </c>
      <c r="K196" s="51">
        <v>8530.57</v>
      </c>
      <c r="L196" s="51">
        <v>750</v>
      </c>
      <c r="M196" s="52">
        <v>9893.64</v>
      </c>
      <c r="N196" s="52">
        <v>1500</v>
      </c>
    </row>
    <row r="197" spans="1:14" x14ac:dyDescent="0.2">
      <c r="A197" s="41"/>
      <c r="B197" s="41"/>
      <c r="C197" s="41"/>
      <c r="D197" s="41" t="s">
        <v>133</v>
      </c>
      <c r="E197" s="41"/>
      <c r="F197" s="41"/>
      <c r="G197" s="75">
        <v>192.24</v>
      </c>
      <c r="H197" s="53">
        <v>300</v>
      </c>
      <c r="I197" s="51">
        <v>1863.2</v>
      </c>
      <c r="J197" s="51">
        <v>200</v>
      </c>
      <c r="K197" s="51">
        <v>148</v>
      </c>
      <c r="L197" s="51"/>
      <c r="M197" s="52">
        <v>385.01</v>
      </c>
      <c r="N197" s="52">
        <v>0</v>
      </c>
    </row>
    <row r="198" spans="1:14" ht="12.75" thickBot="1" x14ac:dyDescent="0.25">
      <c r="A198" s="41"/>
      <c r="B198" s="41"/>
      <c r="C198" s="41"/>
      <c r="D198" s="41" t="s">
        <v>134</v>
      </c>
      <c r="E198" s="41"/>
      <c r="F198" s="41"/>
      <c r="G198" s="80">
        <f>33.98+50+50+98.93</f>
        <v>232.91</v>
      </c>
      <c r="H198" s="55">
        <v>1000</v>
      </c>
      <c r="I198" s="54">
        <f>696.06+264</f>
        <v>960.06</v>
      </c>
      <c r="J198" s="54">
        <v>1000</v>
      </c>
      <c r="K198" s="54">
        <v>1268.1199999999999</v>
      </c>
      <c r="L198" s="54"/>
      <c r="M198" s="58">
        <v>0</v>
      </c>
      <c r="N198" s="58">
        <v>0</v>
      </c>
    </row>
    <row r="199" spans="1:14" x14ac:dyDescent="0.2">
      <c r="A199" s="41"/>
      <c r="B199" s="41"/>
      <c r="C199" s="41" t="s">
        <v>135</v>
      </c>
      <c r="D199" s="41"/>
      <c r="E199" s="41"/>
      <c r="F199" s="41"/>
      <c r="G199" s="75">
        <f>ROUND(SUM(G191:G198),5)</f>
        <v>5419.53</v>
      </c>
      <c r="H199" s="51">
        <f>ROUND(SUM(H191:H198),5)</f>
        <v>4650</v>
      </c>
      <c r="I199" s="51">
        <f>ROUND(SUM(I191:I198),5)</f>
        <v>6332.13</v>
      </c>
      <c r="J199" s="51">
        <f>ROUND(SUM(J191:J198),5)</f>
        <v>5400</v>
      </c>
      <c r="K199" s="51">
        <f>ROUND(SUM(K191:K198),5)</f>
        <v>12620.64</v>
      </c>
      <c r="L199" s="51">
        <f>ROUND(SUM(L191:L198),5)</f>
        <v>2000</v>
      </c>
      <c r="M199" s="52">
        <v>16403.12</v>
      </c>
      <c r="N199" s="52">
        <v>3750</v>
      </c>
    </row>
    <row r="200" spans="1:14" x14ac:dyDescent="0.2">
      <c r="A200" s="41"/>
      <c r="B200" s="41"/>
      <c r="C200" s="41" t="s">
        <v>136</v>
      </c>
      <c r="D200" s="41"/>
      <c r="E200" s="41"/>
      <c r="F200" s="41"/>
      <c r="G200" s="75">
        <v>5681.59</v>
      </c>
      <c r="H200" s="53">
        <v>12000</v>
      </c>
      <c r="I200" s="51">
        <v>10406.84</v>
      </c>
      <c r="J200" s="51">
        <v>11000</v>
      </c>
      <c r="K200" s="51">
        <v>11573.65</v>
      </c>
      <c r="L200" s="51">
        <v>12000</v>
      </c>
      <c r="M200" s="52">
        <v>11596.44</v>
      </c>
      <c r="N200" s="52">
        <v>10000</v>
      </c>
    </row>
    <row r="201" spans="1:14" x14ac:dyDescent="0.2">
      <c r="A201" s="41"/>
      <c r="B201" s="41"/>
      <c r="C201" s="41" t="s">
        <v>137</v>
      </c>
      <c r="D201" s="41"/>
      <c r="E201" s="41"/>
      <c r="F201" s="41"/>
      <c r="G201" s="75"/>
      <c r="I201" s="51"/>
      <c r="J201" s="51"/>
    </row>
    <row r="202" spans="1:14" x14ac:dyDescent="0.2">
      <c r="A202" s="41"/>
      <c r="B202" s="41"/>
      <c r="C202" s="41"/>
      <c r="D202" s="41" t="s">
        <v>138</v>
      </c>
      <c r="E202" s="41"/>
      <c r="F202" s="41"/>
      <c r="G202" s="75">
        <v>2601.7600000000002</v>
      </c>
      <c r="H202" s="53">
        <v>7500</v>
      </c>
      <c r="I202" s="51">
        <v>12090.12</v>
      </c>
      <c r="J202" s="51">
        <v>5000</v>
      </c>
      <c r="K202" s="51">
        <v>3318.88</v>
      </c>
      <c r="L202" s="51">
        <v>6000</v>
      </c>
      <c r="M202" s="52">
        <v>7732.62</v>
      </c>
      <c r="N202" s="52">
        <v>6000</v>
      </c>
    </row>
    <row r="203" spans="1:14" x14ac:dyDescent="0.2">
      <c r="A203" s="41"/>
      <c r="B203" s="41"/>
      <c r="C203" s="41"/>
      <c r="D203" s="41" t="s">
        <v>139</v>
      </c>
      <c r="E203" s="41"/>
      <c r="F203" s="41"/>
      <c r="G203" s="75">
        <v>682.5</v>
      </c>
      <c r="H203" s="53">
        <v>1500</v>
      </c>
      <c r="I203" s="51">
        <v>682.5</v>
      </c>
      <c r="J203" s="51">
        <v>2000</v>
      </c>
      <c r="K203" s="51">
        <v>1402.5</v>
      </c>
      <c r="L203" s="51">
        <v>1200</v>
      </c>
      <c r="M203" s="52">
        <v>1615.63</v>
      </c>
      <c r="N203" s="52">
        <v>750</v>
      </c>
    </row>
    <row r="204" spans="1:14" ht="12.75" thickBot="1" x14ac:dyDescent="0.25">
      <c r="A204" s="41"/>
      <c r="B204" s="41"/>
      <c r="C204" s="41"/>
      <c r="D204" s="41" t="s">
        <v>330</v>
      </c>
      <c r="E204" s="41"/>
      <c r="F204" s="41"/>
      <c r="G204" s="80">
        <v>0</v>
      </c>
      <c r="H204" s="55">
        <v>0</v>
      </c>
      <c r="I204" s="54">
        <v>0</v>
      </c>
      <c r="J204" s="54">
        <v>0</v>
      </c>
      <c r="K204" s="54">
        <v>1038.42</v>
      </c>
      <c r="L204" s="54">
        <v>0</v>
      </c>
      <c r="M204" s="58">
        <v>106</v>
      </c>
      <c r="N204" s="58">
        <v>0</v>
      </c>
    </row>
    <row r="205" spans="1:14" x14ac:dyDescent="0.2">
      <c r="A205" s="41"/>
      <c r="B205" s="41"/>
      <c r="C205" s="41" t="s">
        <v>140</v>
      </c>
      <c r="D205" s="41"/>
      <c r="E205" s="41"/>
      <c r="F205" s="41"/>
      <c r="G205" s="75">
        <f>ROUND(SUM(G201:G204),5)</f>
        <v>3284.26</v>
      </c>
      <c r="H205" s="51">
        <f>ROUND(SUM(H201:H204),5)</f>
        <v>9000</v>
      </c>
      <c r="I205" s="51">
        <f>ROUND(SUM(I201:I204),5)</f>
        <v>12772.62</v>
      </c>
      <c r="J205" s="51">
        <f>ROUND(SUM(J201:J204),5)</f>
        <v>7000</v>
      </c>
      <c r="K205" s="51">
        <f>ROUND(SUM(K201:K204),5)</f>
        <v>5759.8</v>
      </c>
      <c r="L205" s="51">
        <f>ROUND(SUM(L201:L204),5)</f>
        <v>7200</v>
      </c>
      <c r="M205" s="52">
        <v>9454.25</v>
      </c>
      <c r="N205" s="52">
        <v>6750</v>
      </c>
    </row>
    <row r="206" spans="1:14" x14ac:dyDescent="0.2">
      <c r="A206" s="41"/>
      <c r="B206" s="41"/>
      <c r="C206" s="41" t="s">
        <v>141</v>
      </c>
      <c r="D206" s="41"/>
      <c r="E206" s="41"/>
      <c r="F206" s="41"/>
      <c r="G206" s="75">
        <v>792.4</v>
      </c>
      <c r="H206" s="53">
        <v>2000</v>
      </c>
      <c r="I206" s="51">
        <v>1553.29</v>
      </c>
      <c r="J206" s="51">
        <v>2000</v>
      </c>
      <c r="K206" s="51">
        <v>3399.11</v>
      </c>
      <c r="L206" s="51">
        <v>0</v>
      </c>
      <c r="M206" s="52">
        <v>2645.89</v>
      </c>
      <c r="N206" s="52">
        <v>0</v>
      </c>
    </row>
    <row r="207" spans="1:14" x14ac:dyDescent="0.2">
      <c r="A207" s="41"/>
      <c r="B207" s="41"/>
      <c r="C207" s="41" t="s">
        <v>142</v>
      </c>
      <c r="D207" s="41"/>
      <c r="E207" s="41"/>
      <c r="F207" s="41"/>
      <c r="G207" s="75"/>
      <c r="I207" s="51"/>
      <c r="J207" s="51"/>
    </row>
    <row r="208" spans="1:14" x14ac:dyDescent="0.2">
      <c r="A208" s="41"/>
      <c r="B208" s="41"/>
      <c r="C208" s="41"/>
      <c r="D208" s="41" t="s">
        <v>143</v>
      </c>
      <c r="E208" s="41"/>
      <c r="F208" s="41"/>
      <c r="G208" s="75">
        <v>1301.55</v>
      </c>
      <c r="H208" s="53">
        <v>2250</v>
      </c>
      <c r="I208" s="51">
        <v>2334.77</v>
      </c>
      <c r="J208" s="51">
        <v>500</v>
      </c>
      <c r="K208" s="60">
        <v>2264.04</v>
      </c>
      <c r="L208" s="60">
        <v>500</v>
      </c>
      <c r="M208" s="52">
        <v>966.97</v>
      </c>
      <c r="N208" s="52">
        <v>350</v>
      </c>
    </row>
    <row r="209" spans="1:14" ht="12.75" thickBot="1" x14ac:dyDescent="0.25">
      <c r="A209" s="41"/>
      <c r="B209" s="41"/>
      <c r="C209" s="41"/>
      <c r="D209" s="41" t="s">
        <v>144</v>
      </c>
      <c r="E209" s="41"/>
      <c r="F209" s="41"/>
      <c r="G209" s="80">
        <v>884.26</v>
      </c>
      <c r="H209" s="55">
        <v>900</v>
      </c>
      <c r="I209" s="54">
        <v>1268.27</v>
      </c>
      <c r="J209" s="54">
        <v>1500</v>
      </c>
      <c r="K209" s="61">
        <v>3179.42</v>
      </c>
      <c r="L209" s="61">
        <v>1500</v>
      </c>
      <c r="M209" s="58">
        <v>1274.54</v>
      </c>
      <c r="N209" s="58">
        <v>2000</v>
      </c>
    </row>
    <row r="210" spans="1:14" x14ac:dyDescent="0.2">
      <c r="A210" s="41"/>
      <c r="B210" s="41"/>
      <c r="C210" s="41" t="s">
        <v>145</v>
      </c>
      <c r="D210" s="41"/>
      <c r="E210" s="41"/>
      <c r="F210" s="41"/>
      <c r="G210" s="75">
        <f>ROUND(SUM(G207:G209),5)</f>
        <v>2185.81</v>
      </c>
      <c r="H210" s="51">
        <f>ROUND(SUM(H207:H209),5)</f>
        <v>3150</v>
      </c>
      <c r="I210" s="51">
        <f>ROUND(SUM(I207:I209),5)</f>
        <v>3603.04</v>
      </c>
      <c r="J210" s="51">
        <f>ROUND(SUM(J207:J209),5)</f>
        <v>2000</v>
      </c>
      <c r="K210" s="51">
        <f>ROUND(SUM(K207:K209),5)</f>
        <v>5443.46</v>
      </c>
      <c r="L210" s="51">
        <f>ROUND(SUM(L207:L209),5)</f>
        <v>2000</v>
      </c>
      <c r="M210" s="52">
        <v>2241.5100000000002</v>
      </c>
      <c r="N210" s="52">
        <v>2350</v>
      </c>
    </row>
    <row r="211" spans="1:14" x14ac:dyDescent="0.2">
      <c r="A211" s="41"/>
      <c r="B211" s="41"/>
      <c r="C211" s="41" t="s">
        <v>146</v>
      </c>
      <c r="D211" s="41"/>
      <c r="E211" s="41"/>
      <c r="F211" s="41"/>
      <c r="G211" s="75"/>
      <c r="I211" s="51"/>
      <c r="J211" s="51"/>
      <c r="K211" s="60"/>
      <c r="L211" s="60"/>
    </row>
    <row r="212" spans="1:14" ht="12.75" thickBot="1" x14ac:dyDescent="0.25">
      <c r="A212" s="41"/>
      <c r="B212" s="41"/>
      <c r="C212" s="41"/>
      <c r="D212" s="41" t="s">
        <v>147</v>
      </c>
      <c r="E212" s="41"/>
      <c r="F212" s="41"/>
      <c r="G212" s="118">
        <v>6828.57</v>
      </c>
      <c r="H212" s="55">
        <v>13000</v>
      </c>
      <c r="I212" s="54">
        <v>12775</v>
      </c>
      <c r="J212" s="54">
        <v>15087</v>
      </c>
      <c r="K212" s="61">
        <v>15030</v>
      </c>
      <c r="L212" s="61">
        <v>15087</v>
      </c>
      <c r="M212" s="58">
        <v>16429</v>
      </c>
      <c r="N212" s="58">
        <v>14770</v>
      </c>
    </row>
    <row r="213" spans="1:14" ht="12.75" thickBot="1" x14ac:dyDescent="0.25">
      <c r="A213" s="41"/>
      <c r="B213" s="41"/>
      <c r="C213" s="41"/>
      <c r="D213" s="41" t="s">
        <v>419</v>
      </c>
      <c r="E213" s="41"/>
      <c r="F213" s="41"/>
      <c r="G213" s="80">
        <v>4701.5600000000004</v>
      </c>
      <c r="H213" s="57"/>
      <c r="I213" s="56"/>
      <c r="J213" s="56"/>
      <c r="K213" s="74"/>
      <c r="L213" s="74"/>
      <c r="M213" s="67"/>
      <c r="N213" s="67"/>
    </row>
    <row r="214" spans="1:14" x14ac:dyDescent="0.2">
      <c r="A214" s="41"/>
      <c r="B214" s="41"/>
      <c r="C214" s="41" t="s">
        <v>148</v>
      </c>
      <c r="D214" s="41"/>
      <c r="E214" s="41"/>
      <c r="F214" s="41"/>
      <c r="G214" s="75">
        <f>ROUND(SUM(G211:G213),5)</f>
        <v>11530.13</v>
      </c>
      <c r="H214" s="51">
        <f>ROUND(SUM(H211:H212),5)</f>
        <v>13000</v>
      </c>
      <c r="I214" s="51">
        <f>ROUND(SUM(I211:I212),5)</f>
        <v>12775</v>
      </c>
      <c r="J214" s="51">
        <f>ROUND(SUM(J211:J212),5)</f>
        <v>15087</v>
      </c>
      <c r="K214" s="51">
        <f>ROUND(SUM(K211:K212),5)</f>
        <v>15030</v>
      </c>
      <c r="L214" s="51">
        <f>ROUND(SUM(L211:L212),5)</f>
        <v>15087</v>
      </c>
      <c r="M214" s="52">
        <v>16429</v>
      </c>
      <c r="N214" s="52">
        <v>14770</v>
      </c>
    </row>
    <row r="215" spans="1:14" x14ac:dyDescent="0.2">
      <c r="A215" s="41"/>
      <c r="B215" s="41"/>
      <c r="C215" s="41" t="s">
        <v>149</v>
      </c>
      <c r="D215" s="41"/>
      <c r="E215" s="41"/>
      <c r="F215" s="41"/>
      <c r="G215" s="75">
        <v>282</v>
      </c>
      <c r="H215" s="53">
        <v>2500</v>
      </c>
      <c r="I215" s="51">
        <v>723.2</v>
      </c>
      <c r="J215" s="51">
        <v>2500</v>
      </c>
      <c r="K215" s="60">
        <v>2078.6</v>
      </c>
      <c r="L215" s="60">
        <v>850</v>
      </c>
      <c r="M215" s="52">
        <v>1552.84</v>
      </c>
      <c r="N215" s="52">
        <v>850</v>
      </c>
    </row>
    <row r="216" spans="1:14" x14ac:dyDescent="0.2">
      <c r="A216" s="41"/>
      <c r="B216" s="41"/>
      <c r="C216" s="41" t="s">
        <v>150</v>
      </c>
      <c r="D216" s="41"/>
      <c r="E216" s="41"/>
      <c r="F216" s="41"/>
      <c r="G216" s="75"/>
      <c r="I216" s="51"/>
      <c r="J216" s="51"/>
      <c r="K216" s="60"/>
      <c r="L216" s="60"/>
      <c r="M216" s="52">
        <v>0</v>
      </c>
      <c r="N216" s="52">
        <v>0</v>
      </c>
    </row>
    <row r="217" spans="1:14" ht="12.75" thickBot="1" x14ac:dyDescent="0.25">
      <c r="A217" s="41"/>
      <c r="B217" s="41"/>
      <c r="C217" s="41"/>
      <c r="D217" s="41" t="s">
        <v>151</v>
      </c>
      <c r="E217" s="41"/>
      <c r="F217" s="41"/>
      <c r="G217" s="80">
        <v>0</v>
      </c>
      <c r="H217" s="55">
        <v>0</v>
      </c>
      <c r="I217" s="54">
        <v>0</v>
      </c>
      <c r="J217" s="54">
        <v>10000</v>
      </c>
      <c r="K217" s="61">
        <v>1584</v>
      </c>
      <c r="L217" s="61">
        <v>1000</v>
      </c>
      <c r="M217" s="58">
        <v>4334.37</v>
      </c>
      <c r="N217" s="58">
        <v>0</v>
      </c>
    </row>
    <row r="218" spans="1:14" x14ac:dyDescent="0.2">
      <c r="A218" s="41"/>
      <c r="B218" s="41"/>
      <c r="C218" s="41" t="s">
        <v>152</v>
      </c>
      <c r="D218" s="41"/>
      <c r="E218" s="41"/>
      <c r="F218" s="41"/>
      <c r="G218" s="75">
        <f>ROUND(SUM(G216:G217),5)</f>
        <v>0</v>
      </c>
      <c r="H218" s="51">
        <f>ROUND(SUM(H216:H217),5)</f>
        <v>0</v>
      </c>
      <c r="I218" s="51">
        <f>ROUND(SUM(I216:I217),5)</f>
        <v>0</v>
      </c>
      <c r="J218" s="51">
        <f>ROUND(SUM(J216:J217),5)</f>
        <v>10000</v>
      </c>
      <c r="K218" s="51">
        <f>ROUND(SUM(K216:K217),5)</f>
        <v>1584</v>
      </c>
      <c r="L218" s="51">
        <f>ROUND(SUM(L216:L217),5)</f>
        <v>1000</v>
      </c>
      <c r="M218" s="52">
        <v>4334.37</v>
      </c>
      <c r="N218" s="52">
        <v>0</v>
      </c>
    </row>
    <row r="219" spans="1:14" x14ac:dyDescent="0.2">
      <c r="A219" s="41"/>
      <c r="B219" s="41"/>
      <c r="C219" s="41" t="s">
        <v>331</v>
      </c>
      <c r="D219" s="41"/>
      <c r="E219" s="41"/>
      <c r="F219" s="41"/>
      <c r="G219" s="75">
        <v>0</v>
      </c>
      <c r="I219" s="51">
        <v>0</v>
      </c>
      <c r="J219" s="51">
        <v>0</v>
      </c>
      <c r="K219" s="60">
        <f>[1]Sheet1!J199</f>
        <v>39.64</v>
      </c>
      <c r="L219" s="60">
        <v>0</v>
      </c>
      <c r="M219" s="52">
        <v>1611</v>
      </c>
      <c r="N219" s="52">
        <v>0</v>
      </c>
    </row>
    <row r="220" spans="1:14" ht="12.75" thickBot="1" x14ac:dyDescent="0.25">
      <c r="A220" s="41"/>
      <c r="B220" s="41"/>
      <c r="C220" s="41" t="s">
        <v>332</v>
      </c>
      <c r="D220" s="41"/>
      <c r="E220" s="41"/>
      <c r="F220" s="41"/>
      <c r="G220" s="80">
        <v>0</v>
      </c>
      <c r="H220" s="55">
        <v>1000</v>
      </c>
      <c r="I220" s="54">
        <v>203.47</v>
      </c>
      <c r="J220" s="54">
        <v>0</v>
      </c>
      <c r="K220" s="61">
        <f>[1]Sheet1!J200</f>
        <v>100</v>
      </c>
      <c r="L220" s="61">
        <v>0</v>
      </c>
      <c r="M220" s="58">
        <v>0</v>
      </c>
      <c r="N220" s="58">
        <v>0</v>
      </c>
    </row>
    <row r="221" spans="1:14" x14ac:dyDescent="0.2">
      <c r="A221" s="41"/>
      <c r="B221" s="41" t="s">
        <v>153</v>
      </c>
      <c r="C221" s="41"/>
      <c r="D221" s="41"/>
      <c r="E221" s="41"/>
      <c r="F221" s="41"/>
      <c r="G221" s="75">
        <f>ROUND(G174+SUM(G182:G190)+SUM(G199:G200)+SUM(G205:G206)+G210+SUM(G214:G215)+SUM(G218:G220),5)</f>
        <v>166622.91</v>
      </c>
      <c r="H221" s="51">
        <f>ROUND(H174+SUM(H182:H188)+SUM(H199:H200)+SUM(H205:H206)+H210+SUM(H214:H215)+SUM(H218:H220),5)</f>
        <v>359756</v>
      </c>
      <c r="I221" s="51">
        <f>ROUND(I174+SUM(I182:I188)+SUM(I199:I200)+SUM(I205:I206)+I210+SUM(I214:I215)+SUM(I218:I220),5)</f>
        <v>354068.45</v>
      </c>
      <c r="J221" s="51">
        <f>ROUND(J174+SUM(J182:J188)+SUM(J199:J200)+SUM(J205:J206)+J210+SUM(J214:J215)+SUM(J218:J220),5)</f>
        <v>351708</v>
      </c>
      <c r="K221" s="51">
        <v>351157.04</v>
      </c>
      <c r="L221" s="51">
        <f>ROUND(L174+SUM(L182:L188)+SUM(L199:L200)+SUM(L205:L206)+L210+SUM(L214:L215)+SUM(L218:L220),5)</f>
        <v>316742</v>
      </c>
      <c r="M221" s="52">
        <v>305720.46999999997</v>
      </c>
      <c r="N221" s="52">
        <v>320383</v>
      </c>
    </row>
    <row r="222" spans="1:14" x14ac:dyDescent="0.2">
      <c r="A222" s="41"/>
      <c r="B222" s="41" t="s">
        <v>154</v>
      </c>
      <c r="C222" s="41"/>
      <c r="D222" s="41"/>
      <c r="E222" s="41"/>
      <c r="F222" s="41"/>
      <c r="G222" s="75"/>
      <c r="I222" s="51"/>
      <c r="J222" s="51"/>
    </row>
    <row r="223" spans="1:14" hidden="1" x14ac:dyDescent="0.2">
      <c r="A223" s="41"/>
      <c r="B223" s="41"/>
      <c r="C223" s="41" t="s">
        <v>353</v>
      </c>
      <c r="D223" s="41"/>
      <c r="E223" s="41"/>
      <c r="F223" s="41"/>
      <c r="G223" s="75">
        <v>0</v>
      </c>
      <c r="H223" s="115"/>
      <c r="I223" s="51">
        <v>0</v>
      </c>
      <c r="J223" s="51">
        <v>0</v>
      </c>
      <c r="K223" s="51">
        <v>0</v>
      </c>
      <c r="L223" s="51">
        <v>0</v>
      </c>
      <c r="M223" s="52">
        <v>0</v>
      </c>
      <c r="N223" s="52">
        <v>0</v>
      </c>
    </row>
    <row r="224" spans="1:14" x14ac:dyDescent="0.2">
      <c r="A224" s="41"/>
      <c r="B224" s="41"/>
      <c r="C224" s="41" t="s">
        <v>353</v>
      </c>
      <c r="D224" s="41"/>
      <c r="E224" s="41"/>
      <c r="F224" s="41"/>
      <c r="G224" s="75">
        <v>7896</v>
      </c>
      <c r="H224" s="115"/>
      <c r="I224" s="51">
        <v>3456</v>
      </c>
      <c r="J224" s="51"/>
      <c r="K224" s="51"/>
      <c r="L224" s="51"/>
    </row>
    <row r="225" spans="1:14" x14ac:dyDescent="0.2">
      <c r="A225" s="41"/>
      <c r="B225" s="41"/>
      <c r="C225" s="41" t="s">
        <v>155</v>
      </c>
      <c r="D225" s="41"/>
      <c r="E225" s="41"/>
      <c r="F225" s="41"/>
      <c r="G225" s="75">
        <v>5903.84</v>
      </c>
      <c r="H225" s="115">
        <v>11200</v>
      </c>
      <c r="I225" s="51">
        <v>11192</v>
      </c>
      <c r="J225" s="51">
        <v>13900</v>
      </c>
      <c r="K225" s="51">
        <v>13899</v>
      </c>
      <c r="L225" s="51">
        <v>13520</v>
      </c>
      <c r="M225" s="52">
        <v>13386</v>
      </c>
      <c r="N225" s="52">
        <v>13000</v>
      </c>
    </row>
    <row r="226" spans="1:14" ht="12.75" thickBot="1" x14ac:dyDescent="0.25">
      <c r="A226" s="41"/>
      <c r="B226" s="41"/>
      <c r="C226" s="41" t="s">
        <v>156</v>
      </c>
      <c r="D226" s="41"/>
      <c r="E226" s="41"/>
      <c r="F226" s="41"/>
      <c r="G226" s="80">
        <v>0</v>
      </c>
      <c r="H226" s="113">
        <v>8000</v>
      </c>
      <c r="I226" s="54">
        <v>8074.49</v>
      </c>
      <c r="J226" s="54">
        <v>7800</v>
      </c>
      <c r="K226" s="54">
        <v>8084.14</v>
      </c>
      <c r="L226" s="54">
        <v>7800</v>
      </c>
      <c r="M226" s="58">
        <v>7641.26</v>
      </c>
      <c r="N226" s="58">
        <v>10000</v>
      </c>
    </row>
    <row r="227" spans="1:14" x14ac:dyDescent="0.2">
      <c r="A227" s="41"/>
      <c r="B227" s="41" t="s">
        <v>157</v>
      </c>
      <c r="C227" s="41"/>
      <c r="D227" s="41"/>
      <c r="E227" s="41"/>
      <c r="F227" s="41"/>
      <c r="G227" s="75">
        <f>ROUND(SUM(G222:G226),5)</f>
        <v>13799.84</v>
      </c>
      <c r="H227" s="116">
        <f>ROUND(SUM(H222:H226),5)</f>
        <v>19200</v>
      </c>
      <c r="I227" s="51">
        <f>ROUND(SUM(I222:I226),5)</f>
        <v>22722.49</v>
      </c>
      <c r="J227" s="51">
        <f>ROUND(SUM(J222:J226),5)</f>
        <v>21700</v>
      </c>
      <c r="K227" s="51">
        <f>ROUND(SUM(K222:K226),5)</f>
        <v>21983.14</v>
      </c>
      <c r="L227" s="51">
        <f>ROUND(SUM(L222:L226),5)</f>
        <v>21320</v>
      </c>
      <c r="M227" s="52">
        <v>21027.26</v>
      </c>
      <c r="N227" s="52">
        <v>23000</v>
      </c>
    </row>
    <row r="228" spans="1:14" x14ac:dyDescent="0.2">
      <c r="A228" s="41"/>
      <c r="B228" s="41" t="s">
        <v>158</v>
      </c>
      <c r="C228" s="41"/>
      <c r="D228" s="41"/>
      <c r="E228" s="41"/>
      <c r="F228" s="41"/>
      <c r="G228" s="75"/>
      <c r="I228" s="51"/>
      <c r="J228" s="51"/>
    </row>
    <row r="229" spans="1:14" x14ac:dyDescent="0.2">
      <c r="A229" s="41"/>
      <c r="B229" s="41"/>
      <c r="C229" s="41" t="s">
        <v>159</v>
      </c>
      <c r="D229" s="41"/>
      <c r="E229" s="41"/>
      <c r="F229" s="41"/>
      <c r="G229" s="75">
        <v>2164.46</v>
      </c>
      <c r="H229" s="115">
        <v>15450</v>
      </c>
      <c r="I229" s="51">
        <v>12590.05</v>
      </c>
      <c r="J229" s="51">
        <v>20000</v>
      </c>
      <c r="K229" s="51">
        <v>17473.8</v>
      </c>
      <c r="L229" s="51">
        <v>10000</v>
      </c>
      <c r="M229" s="52">
        <v>13840.6</v>
      </c>
      <c r="N229" s="52">
        <v>7500</v>
      </c>
    </row>
    <row r="230" spans="1:14" x14ac:dyDescent="0.2">
      <c r="A230" s="41"/>
      <c r="B230" s="41"/>
      <c r="C230" s="41" t="s">
        <v>389</v>
      </c>
      <c r="D230" s="41"/>
      <c r="E230" s="41"/>
      <c r="F230" s="41"/>
      <c r="G230" s="75">
        <v>165.58</v>
      </c>
      <c r="H230" s="115">
        <v>1182</v>
      </c>
      <c r="I230" s="51">
        <v>819.17</v>
      </c>
      <c r="J230" s="51">
        <v>856.2</v>
      </c>
      <c r="K230" s="51"/>
      <c r="L230" s="51"/>
    </row>
    <row r="231" spans="1:14" x14ac:dyDescent="0.2">
      <c r="A231" s="41"/>
      <c r="B231" s="41"/>
      <c r="C231" s="41" t="s">
        <v>333</v>
      </c>
      <c r="D231" s="41"/>
      <c r="E231" s="41"/>
      <c r="F231" s="41"/>
      <c r="G231" s="75">
        <v>0</v>
      </c>
      <c r="I231" s="51">
        <v>0</v>
      </c>
      <c r="J231" s="51">
        <v>0</v>
      </c>
      <c r="K231" s="51">
        <v>57.32</v>
      </c>
      <c r="L231" s="51">
        <v>0</v>
      </c>
      <c r="M231" s="52">
        <v>0</v>
      </c>
      <c r="N231" s="52">
        <v>0</v>
      </c>
    </row>
    <row r="232" spans="1:14" x14ac:dyDescent="0.2">
      <c r="A232" s="41"/>
      <c r="B232" s="41"/>
      <c r="C232" s="41" t="s">
        <v>160</v>
      </c>
      <c r="D232" s="41"/>
      <c r="E232" s="41"/>
      <c r="F232" s="41"/>
      <c r="G232" s="75"/>
      <c r="I232" s="51">
        <v>0</v>
      </c>
      <c r="J232" s="51">
        <v>0</v>
      </c>
      <c r="K232" s="44">
        <v>0</v>
      </c>
      <c r="L232" s="44">
        <v>0</v>
      </c>
      <c r="M232" s="52">
        <v>2580.33</v>
      </c>
      <c r="N232" s="52">
        <v>9300</v>
      </c>
    </row>
    <row r="233" spans="1:14" x14ac:dyDescent="0.2">
      <c r="A233" s="41"/>
      <c r="B233" s="41"/>
      <c r="C233" s="41"/>
      <c r="D233" s="41" t="s">
        <v>161</v>
      </c>
      <c r="E233" s="41"/>
      <c r="F233" s="41"/>
      <c r="G233" s="75">
        <v>0</v>
      </c>
      <c r="I233" s="51">
        <v>0</v>
      </c>
      <c r="J233" s="51">
        <v>100</v>
      </c>
      <c r="K233" s="51">
        <v>0</v>
      </c>
      <c r="L233" s="51">
        <v>100</v>
      </c>
      <c r="M233" s="52">
        <v>0</v>
      </c>
      <c r="N233" s="52">
        <v>0</v>
      </c>
    </row>
    <row r="234" spans="1:14" ht="12.75" thickBot="1" x14ac:dyDescent="0.25">
      <c r="A234" s="41"/>
      <c r="B234" s="41"/>
      <c r="C234" s="41"/>
      <c r="D234" s="41" t="s">
        <v>162</v>
      </c>
      <c r="E234" s="41"/>
      <c r="F234" s="41"/>
      <c r="G234" s="80">
        <v>76.260000000000005</v>
      </c>
      <c r="H234" s="55">
        <v>1850</v>
      </c>
      <c r="I234" s="54">
        <v>1979.2</v>
      </c>
      <c r="J234" s="54">
        <v>1850</v>
      </c>
      <c r="K234" s="54">
        <v>2410.23</v>
      </c>
      <c r="L234" s="54">
        <v>1850</v>
      </c>
      <c r="M234" s="58">
        <v>0</v>
      </c>
      <c r="N234" s="58">
        <v>0</v>
      </c>
    </row>
    <row r="235" spans="1:14" x14ac:dyDescent="0.2">
      <c r="A235" s="41"/>
      <c r="B235" s="41"/>
      <c r="C235" s="41" t="s">
        <v>163</v>
      </c>
      <c r="D235" s="41"/>
      <c r="E235" s="41"/>
      <c r="F235" s="41"/>
      <c r="G235" s="75">
        <f>ROUND(SUM(G232:G234),5)</f>
        <v>76.260000000000005</v>
      </c>
      <c r="H235" s="51">
        <f>ROUND(SUM(H232:H234),5)</f>
        <v>1850</v>
      </c>
      <c r="I235" s="51">
        <f>ROUND(SUM(I232:I234),5)</f>
        <v>1979.2</v>
      </c>
      <c r="J235" s="51">
        <f>ROUND(SUM(J232:J234),5)</f>
        <v>1950</v>
      </c>
      <c r="K235" s="51">
        <f>ROUND(SUM(K232:K234),5)</f>
        <v>2410.23</v>
      </c>
      <c r="L235" s="51">
        <f>ROUND(SUM(L232:L234),5)</f>
        <v>1950</v>
      </c>
      <c r="M235" s="52">
        <v>2580.33</v>
      </c>
      <c r="N235" s="52">
        <v>9300</v>
      </c>
    </row>
    <row r="236" spans="1:14" x14ac:dyDescent="0.2">
      <c r="A236" s="41"/>
      <c r="B236" s="41"/>
      <c r="C236" s="41" t="s">
        <v>334</v>
      </c>
      <c r="D236" s="41"/>
      <c r="E236" s="41"/>
      <c r="F236" s="41"/>
      <c r="G236" s="75"/>
      <c r="I236" s="51"/>
      <c r="J236" s="51"/>
      <c r="K236" s="51">
        <v>100</v>
      </c>
      <c r="L236" s="51"/>
      <c r="M236" s="52">
        <v>0</v>
      </c>
      <c r="N236" s="52">
        <v>0</v>
      </c>
    </row>
    <row r="237" spans="1:14" x14ac:dyDescent="0.2">
      <c r="A237" s="41"/>
      <c r="B237" s="41"/>
      <c r="C237" s="41" t="s">
        <v>164</v>
      </c>
      <c r="D237" s="41"/>
      <c r="E237" s="41"/>
      <c r="F237" s="41"/>
      <c r="G237" s="75">
        <v>3437.5</v>
      </c>
      <c r="H237" s="53">
        <v>8000</v>
      </c>
      <c r="I237" s="51">
        <v>3916.6</v>
      </c>
      <c r="J237" s="51">
        <v>8000</v>
      </c>
      <c r="K237" s="51">
        <v>8136.8</v>
      </c>
      <c r="L237" s="51">
        <v>8000</v>
      </c>
      <c r="M237" s="52">
        <v>9260.77</v>
      </c>
      <c r="N237" s="52">
        <v>6000</v>
      </c>
    </row>
    <row r="238" spans="1:14" x14ac:dyDescent="0.2">
      <c r="A238" s="41"/>
      <c r="B238" s="41"/>
      <c r="C238" s="41" t="s">
        <v>165</v>
      </c>
      <c r="D238" s="41"/>
      <c r="E238" s="41"/>
      <c r="F238" s="41"/>
      <c r="G238" s="75">
        <v>0</v>
      </c>
      <c r="I238" s="51">
        <v>0</v>
      </c>
      <c r="J238" s="51">
        <v>500</v>
      </c>
      <c r="K238" s="51">
        <v>311.32</v>
      </c>
      <c r="L238" s="51">
        <v>500</v>
      </c>
      <c r="M238" s="52">
        <v>640.19000000000005</v>
      </c>
      <c r="N238" s="52">
        <v>460</v>
      </c>
    </row>
    <row r="239" spans="1:14" ht="12.75" thickBot="1" x14ac:dyDescent="0.25">
      <c r="A239" s="41"/>
      <c r="B239" s="41"/>
      <c r="C239" s="41" t="s">
        <v>335</v>
      </c>
      <c r="D239" s="41"/>
      <c r="E239" s="41"/>
      <c r="F239" s="41"/>
      <c r="G239" s="75"/>
      <c r="H239" s="55"/>
      <c r="I239" s="51"/>
      <c r="J239" s="51"/>
      <c r="K239" s="51">
        <v>-33.53</v>
      </c>
      <c r="L239" s="51"/>
      <c r="M239" s="58">
        <v>0</v>
      </c>
      <c r="N239" s="58">
        <v>0</v>
      </c>
    </row>
    <row r="240" spans="1:14" ht="12.75" thickBot="1" x14ac:dyDescent="0.25">
      <c r="A240" s="41"/>
      <c r="B240" s="41" t="s">
        <v>166</v>
      </c>
      <c r="C240" s="41"/>
      <c r="D240" s="41"/>
      <c r="E240" s="41"/>
      <c r="F240" s="41"/>
      <c r="G240" s="76">
        <f>ROUND(SUM(G228:G229)+SUM(G235:G238)+G230,5)</f>
        <v>5843.8</v>
      </c>
      <c r="H240" s="64">
        <f>ROUND(SUM(H228:H229)+SUM(H235:H238)+H230,5)</f>
        <v>26482</v>
      </c>
      <c r="I240" s="64">
        <f>ROUND(SUM(I228:I229)+SUM(I235:I238)+I230,5)</f>
        <v>19305.02</v>
      </c>
      <c r="J240" s="64">
        <f>ROUND(SUM(J228:J229)+SUM(J235:J238),5)</f>
        <v>30450</v>
      </c>
      <c r="K240" s="64">
        <f>ROUND(SUM(K228:K231)+SUM(K235:K239),5)</f>
        <v>28455.94</v>
      </c>
      <c r="L240" s="64">
        <f>ROUND(SUM(L228:L231)+SUM(L235:L239),5)</f>
        <v>20450</v>
      </c>
      <c r="M240" s="63">
        <v>26321.89</v>
      </c>
      <c r="N240" s="63">
        <v>23260</v>
      </c>
    </row>
    <row r="241" spans="1:14" x14ac:dyDescent="0.2">
      <c r="A241" s="41" t="s">
        <v>167</v>
      </c>
      <c r="B241" s="41"/>
      <c r="C241" s="41"/>
      <c r="D241" s="41"/>
      <c r="E241" s="41"/>
      <c r="F241" s="41"/>
      <c r="G241" s="75">
        <f>ROUND(G173+G221+G227+G240,5)</f>
        <v>186266.55</v>
      </c>
      <c r="H241" s="51">
        <f>ROUND(H173+H221+H227+H240,5)</f>
        <v>405438</v>
      </c>
      <c r="I241" s="51">
        <f>ROUND(I173+I221+I227+I240,5)</f>
        <v>396095.96</v>
      </c>
      <c r="J241" s="51">
        <f>ROUND(J173+J221+J227+J240,5)</f>
        <v>403858</v>
      </c>
      <c r="K241" s="51">
        <f>ROUND(K172+K221+K227+K240,5)</f>
        <v>401596.12</v>
      </c>
      <c r="L241" s="51">
        <f>ROUND(L172+L221+L227+L240,5)</f>
        <v>358512</v>
      </c>
      <c r="M241" s="52">
        <v>353069.62</v>
      </c>
      <c r="N241" s="52">
        <v>366643</v>
      </c>
    </row>
    <row r="242" spans="1:14" x14ac:dyDescent="0.2">
      <c r="A242" s="41" t="s">
        <v>336</v>
      </c>
      <c r="B242" s="41"/>
      <c r="C242" s="41"/>
      <c r="D242" s="41"/>
      <c r="E242" s="41"/>
      <c r="F242" s="41"/>
      <c r="G242" s="75"/>
      <c r="I242" s="51"/>
      <c r="J242" s="51"/>
      <c r="K242" s="51">
        <v>2450</v>
      </c>
      <c r="L242" s="51"/>
    </row>
    <row r="243" spans="1:14" x14ac:dyDescent="0.2">
      <c r="A243" s="41" t="s">
        <v>168</v>
      </c>
      <c r="B243" s="41"/>
      <c r="C243" s="41"/>
      <c r="D243" s="41"/>
      <c r="E243" s="41"/>
      <c r="F243" s="41"/>
      <c r="G243" s="75"/>
      <c r="I243" s="51"/>
      <c r="J243" s="51"/>
      <c r="K243" s="51"/>
      <c r="L243" s="51"/>
    </row>
    <row r="244" spans="1:14" x14ac:dyDescent="0.2">
      <c r="A244" s="41"/>
      <c r="B244" s="41" t="s">
        <v>169</v>
      </c>
      <c r="C244" s="41"/>
      <c r="D244" s="41"/>
      <c r="E244" s="41"/>
      <c r="F244" s="41"/>
      <c r="G244" s="75"/>
      <c r="I244" s="51"/>
      <c r="J244" s="51"/>
      <c r="K244" s="51"/>
      <c r="L244" s="51"/>
    </row>
    <row r="245" spans="1:14" ht="12.75" thickBot="1" x14ac:dyDescent="0.25">
      <c r="A245" s="41"/>
      <c r="B245" s="41"/>
      <c r="C245" s="41" t="s">
        <v>170</v>
      </c>
      <c r="D245" s="41"/>
      <c r="E245" s="41"/>
      <c r="F245" s="41"/>
      <c r="G245" s="80">
        <v>0</v>
      </c>
      <c r="H245" s="55"/>
      <c r="I245" s="54">
        <v>0</v>
      </c>
      <c r="J245" s="54">
        <v>0</v>
      </c>
      <c r="K245" s="51">
        <v>0</v>
      </c>
      <c r="L245" s="51">
        <v>1000</v>
      </c>
      <c r="M245" s="58">
        <v>667.85</v>
      </c>
      <c r="N245" s="58">
        <v>1000</v>
      </c>
    </row>
    <row r="246" spans="1:14" ht="12.75" thickBot="1" x14ac:dyDescent="0.25">
      <c r="A246" s="41"/>
      <c r="B246" s="41" t="s">
        <v>171</v>
      </c>
      <c r="C246" s="41"/>
      <c r="D246" s="41"/>
      <c r="E246" s="41"/>
      <c r="F246" s="41"/>
      <c r="G246" s="76">
        <v>0</v>
      </c>
      <c r="H246" s="64">
        <v>0</v>
      </c>
      <c r="I246" s="64">
        <v>0</v>
      </c>
      <c r="J246" s="64">
        <v>0</v>
      </c>
      <c r="K246" s="64">
        <f>ROUND(SUM(K244:K245),5)</f>
        <v>0</v>
      </c>
      <c r="L246" s="64">
        <f>ROUND(SUM(L244:L245),5)</f>
        <v>1000</v>
      </c>
      <c r="M246" s="63">
        <v>667.85</v>
      </c>
      <c r="N246" s="63">
        <v>1000</v>
      </c>
    </row>
    <row r="247" spans="1:14" x14ac:dyDescent="0.2">
      <c r="A247" s="41" t="s">
        <v>172</v>
      </c>
      <c r="B247" s="41"/>
      <c r="C247" s="41"/>
      <c r="D247" s="41"/>
      <c r="E247" s="41"/>
      <c r="F247" s="41"/>
      <c r="G247" s="75">
        <v>0</v>
      </c>
      <c r="H247" s="51">
        <v>0</v>
      </c>
      <c r="I247" s="51">
        <v>0</v>
      </c>
      <c r="J247" s="51">
        <v>0</v>
      </c>
      <c r="K247" s="51">
        <f>ROUND(K243+K246,5)</f>
        <v>0</v>
      </c>
      <c r="L247" s="51">
        <f>ROUND(L243+L246,5)</f>
        <v>1000</v>
      </c>
      <c r="M247" s="52">
        <v>667.85</v>
      </c>
      <c r="N247" s="52">
        <v>1000</v>
      </c>
    </row>
    <row r="248" spans="1:14" x14ac:dyDescent="0.2">
      <c r="A248" s="41" t="s">
        <v>173</v>
      </c>
      <c r="B248" s="41"/>
      <c r="C248" s="41"/>
      <c r="D248" s="41"/>
      <c r="E248" s="41"/>
      <c r="F248" s="41"/>
      <c r="G248" s="75"/>
      <c r="I248" s="51"/>
      <c r="J248" s="51"/>
    </row>
    <row r="249" spans="1:14" x14ac:dyDescent="0.2">
      <c r="A249" s="41"/>
      <c r="B249" s="41" t="s">
        <v>174</v>
      </c>
      <c r="C249" s="41"/>
      <c r="D249" s="41"/>
      <c r="E249" s="41"/>
      <c r="F249" s="41"/>
      <c r="G249" s="75">
        <v>7044.43</v>
      </c>
      <c r="H249" s="115">
        <v>20600</v>
      </c>
      <c r="I249" s="51">
        <f>17390.42-0.04</f>
        <v>17390.379999999997</v>
      </c>
      <c r="J249" s="51">
        <v>28039.69</v>
      </c>
      <c r="K249" s="51">
        <v>16750.95</v>
      </c>
      <c r="L249" s="51">
        <v>27223</v>
      </c>
      <c r="M249" s="52">
        <v>24129.64</v>
      </c>
      <c r="N249" s="52">
        <v>26400</v>
      </c>
    </row>
    <row r="250" spans="1:14" x14ac:dyDescent="0.2">
      <c r="A250" s="41"/>
      <c r="B250" s="41" t="s">
        <v>175</v>
      </c>
      <c r="C250" s="41"/>
      <c r="D250" s="41"/>
      <c r="E250" s="41"/>
      <c r="F250" s="41"/>
      <c r="G250" s="75"/>
      <c r="I250" s="51"/>
      <c r="J250" s="51"/>
      <c r="K250" s="51"/>
      <c r="L250" s="51"/>
    </row>
    <row r="251" spans="1:14" x14ac:dyDescent="0.2">
      <c r="A251" s="41"/>
      <c r="B251" s="41"/>
      <c r="C251" s="41" t="s">
        <v>176</v>
      </c>
      <c r="D251" s="41"/>
      <c r="E251" s="41"/>
      <c r="F251" s="41"/>
      <c r="G251" s="75">
        <v>1936.86</v>
      </c>
      <c r="H251" s="53">
        <v>5300</v>
      </c>
      <c r="I251" s="51">
        <v>5379.07</v>
      </c>
      <c r="J251" s="51">
        <v>5300</v>
      </c>
      <c r="K251" s="51">
        <v>4076.44</v>
      </c>
      <c r="L251" s="51">
        <v>5300</v>
      </c>
      <c r="M251" s="52">
        <v>6094.92</v>
      </c>
      <c r="N251" s="52">
        <v>5300</v>
      </c>
    </row>
    <row r="252" spans="1:14" x14ac:dyDescent="0.2">
      <c r="A252" s="41"/>
      <c r="B252" s="41"/>
      <c r="C252" s="41" t="s">
        <v>177</v>
      </c>
      <c r="D252" s="41"/>
      <c r="E252" s="41"/>
      <c r="F252" s="41"/>
      <c r="G252" s="75">
        <v>19004.77</v>
      </c>
      <c r="H252" s="53">
        <v>39000</v>
      </c>
      <c r="I252" s="51">
        <v>38523.51</v>
      </c>
      <c r="J252" s="51">
        <v>37000</v>
      </c>
      <c r="K252" s="51">
        <v>37233.370000000003</v>
      </c>
      <c r="L252" s="51">
        <v>31000</v>
      </c>
      <c r="M252" s="52">
        <v>29983.200000000001</v>
      </c>
      <c r="N252" s="52">
        <v>31000</v>
      </c>
    </row>
    <row r="253" spans="1:14" ht="12.75" thickBot="1" x14ac:dyDescent="0.25">
      <c r="A253" s="41"/>
      <c r="B253" s="41"/>
      <c r="C253" s="41" t="s">
        <v>337</v>
      </c>
      <c r="D253" s="41"/>
      <c r="E253" s="41"/>
      <c r="F253" s="41"/>
      <c r="G253" s="80">
        <v>0</v>
      </c>
      <c r="H253" s="55"/>
      <c r="I253" s="54">
        <f>204.53+5+100+0.45</f>
        <v>309.97999999999996</v>
      </c>
      <c r="J253" s="54">
        <v>0</v>
      </c>
      <c r="K253" s="54">
        <v>175.11</v>
      </c>
      <c r="L253" s="54">
        <v>0</v>
      </c>
      <c r="M253" s="58">
        <v>0</v>
      </c>
      <c r="N253" s="58">
        <v>0</v>
      </c>
    </row>
    <row r="254" spans="1:14" x14ac:dyDescent="0.2">
      <c r="A254" s="41"/>
      <c r="B254" s="41" t="s">
        <v>178</v>
      </c>
      <c r="C254" s="41"/>
      <c r="D254" s="41"/>
      <c r="E254" s="41"/>
      <c r="F254" s="41"/>
      <c r="G254" s="75">
        <f>ROUND(SUM(G250:G253),5)</f>
        <v>20941.63</v>
      </c>
      <c r="H254" s="51">
        <f>ROUND(SUM(H250:H253),5)</f>
        <v>44300</v>
      </c>
      <c r="I254" s="51">
        <f>ROUND(SUM(I250:I253),5)</f>
        <v>44212.56</v>
      </c>
      <c r="J254" s="51">
        <f>ROUND(SUM(J250:J253),5)</f>
        <v>42300</v>
      </c>
      <c r="K254" s="51">
        <f>ROUND(SUM(K250:K253),5)</f>
        <v>41484.92</v>
      </c>
      <c r="L254" s="51">
        <f>ROUND(SUM(L250:L253),5)</f>
        <v>36300</v>
      </c>
      <c r="M254" s="52">
        <v>36078.120000000003</v>
      </c>
      <c r="N254" s="52">
        <v>36300</v>
      </c>
    </row>
    <row r="255" spans="1:14" x14ac:dyDescent="0.2">
      <c r="A255" s="41"/>
      <c r="B255" s="41" t="s">
        <v>179</v>
      </c>
      <c r="C255" s="41"/>
      <c r="D255" s="41"/>
      <c r="E255" s="41"/>
      <c r="F255" s="41"/>
      <c r="G255" s="75"/>
      <c r="I255" s="51"/>
      <c r="J255" s="51"/>
    </row>
    <row r="256" spans="1:14" x14ac:dyDescent="0.2">
      <c r="A256" s="41"/>
      <c r="B256" s="41"/>
      <c r="C256" s="41" t="s">
        <v>180</v>
      </c>
      <c r="D256" s="41"/>
      <c r="E256" s="41"/>
      <c r="F256" s="41"/>
      <c r="G256" s="75">
        <v>0</v>
      </c>
      <c r="H256" s="53">
        <v>1000</v>
      </c>
      <c r="I256" s="51">
        <v>3275.75</v>
      </c>
      <c r="J256" s="51">
        <v>2500</v>
      </c>
      <c r="K256" s="51">
        <v>1376.45</v>
      </c>
      <c r="L256" s="51">
        <v>2500</v>
      </c>
      <c r="M256" s="52">
        <v>5843.17</v>
      </c>
      <c r="N256" s="52">
        <v>2500</v>
      </c>
    </row>
    <row r="257" spans="1:14" x14ac:dyDescent="0.2">
      <c r="A257" s="41"/>
      <c r="B257" s="41"/>
      <c r="C257" s="41" t="s">
        <v>181</v>
      </c>
      <c r="D257" s="41"/>
      <c r="E257" s="41"/>
      <c r="F257" s="41"/>
      <c r="G257" s="75">
        <v>111.83</v>
      </c>
      <c r="H257" s="53">
        <v>800</v>
      </c>
      <c r="I257" s="51">
        <v>208.7</v>
      </c>
      <c r="J257" s="51">
        <v>800</v>
      </c>
      <c r="K257" s="51">
        <v>586.9</v>
      </c>
      <c r="L257" s="51">
        <v>800</v>
      </c>
      <c r="M257" s="52">
        <v>856.78</v>
      </c>
      <c r="N257" s="52">
        <v>800</v>
      </c>
    </row>
    <row r="258" spans="1:14" ht="12.75" thickBot="1" x14ac:dyDescent="0.25">
      <c r="A258" s="41"/>
      <c r="B258" s="41"/>
      <c r="C258" s="41" t="s">
        <v>182</v>
      </c>
      <c r="D258" s="41"/>
      <c r="E258" s="41"/>
      <c r="F258" s="41"/>
      <c r="G258" s="80">
        <v>0</v>
      </c>
      <c r="H258" s="55"/>
      <c r="I258" s="54">
        <v>0</v>
      </c>
      <c r="J258" s="54">
        <v>0</v>
      </c>
      <c r="K258" s="54">
        <v>40</v>
      </c>
      <c r="L258" s="54">
        <v>0</v>
      </c>
      <c r="M258" s="58">
        <v>0</v>
      </c>
      <c r="N258" s="58">
        <v>0</v>
      </c>
    </row>
    <row r="259" spans="1:14" x14ac:dyDescent="0.2">
      <c r="A259" s="41"/>
      <c r="B259" s="41" t="s">
        <v>183</v>
      </c>
      <c r="C259" s="41"/>
      <c r="D259" s="41"/>
      <c r="E259" s="41"/>
      <c r="F259" s="41"/>
      <c r="G259" s="75">
        <f>ROUND(SUM(G255:G257),5)</f>
        <v>111.83</v>
      </c>
      <c r="H259" s="51">
        <f>ROUND(SUM(H255:H257),5)</f>
        <v>1800</v>
      </c>
      <c r="I259" s="51">
        <f>ROUND(SUM(I255:I257),5)</f>
        <v>3484.45</v>
      </c>
      <c r="J259" s="51">
        <f>ROUND(SUM(J255:J257),5)</f>
        <v>3300</v>
      </c>
      <c r="K259" s="51">
        <f>ROUND(SUM(K255:K258),5)</f>
        <v>2003.35</v>
      </c>
      <c r="L259" s="51">
        <f>ROUND(SUM(L255:L258),5)</f>
        <v>3300</v>
      </c>
      <c r="M259" s="52">
        <v>6699.95</v>
      </c>
      <c r="N259" s="52">
        <v>3300</v>
      </c>
    </row>
    <row r="260" spans="1:14" ht="12.75" thickBot="1" x14ac:dyDescent="0.25">
      <c r="A260" s="41"/>
      <c r="B260" s="41" t="s">
        <v>184</v>
      </c>
      <c r="C260" s="41"/>
      <c r="D260" s="41"/>
      <c r="E260" s="41"/>
      <c r="F260" s="41"/>
      <c r="G260" s="80">
        <v>0</v>
      </c>
      <c r="H260" s="55"/>
      <c r="I260" s="54">
        <v>1667.48</v>
      </c>
      <c r="J260" s="54">
        <v>0</v>
      </c>
      <c r="K260" s="54">
        <v>100</v>
      </c>
      <c r="L260" s="54"/>
      <c r="M260" s="58">
        <v>100</v>
      </c>
      <c r="N260" s="58">
        <v>0</v>
      </c>
    </row>
    <row r="261" spans="1:14" x14ac:dyDescent="0.2">
      <c r="A261" s="41" t="s">
        <v>185</v>
      </c>
      <c r="B261" s="41"/>
      <c r="C261" s="41"/>
      <c r="D261" s="41"/>
      <c r="E261" s="41"/>
      <c r="F261" s="41"/>
      <c r="G261" s="75">
        <f>ROUND(SUM(G248:G249)+G254+SUM(G259:G260),5)</f>
        <v>28097.89</v>
      </c>
      <c r="H261" s="51">
        <f>ROUND(SUM(H248:H249)+H254+SUM(H259:H260),5)</f>
        <v>66700</v>
      </c>
      <c r="I261" s="51">
        <f>ROUND(SUM(I248:I249)+I254+SUM(I259:I260),5)</f>
        <v>66754.87</v>
      </c>
      <c r="J261" s="51">
        <f>ROUND(SUM(J248:J249)+J254+SUM(J259:J260),5)</f>
        <v>73639.69</v>
      </c>
      <c r="K261" s="51">
        <f>ROUND(SUM(K248:K249)+K254+SUM(K259:K260),5)</f>
        <v>60339.22</v>
      </c>
      <c r="L261" s="51">
        <f>ROUND(SUM(L248:L249)+L254+SUM(L259:L260),5)</f>
        <v>66823</v>
      </c>
      <c r="M261" s="52">
        <v>67007.710000000006</v>
      </c>
      <c r="N261" s="52">
        <v>66000</v>
      </c>
    </row>
    <row r="262" spans="1:14" x14ac:dyDescent="0.2">
      <c r="A262" s="41" t="s">
        <v>186</v>
      </c>
      <c r="B262" s="41"/>
      <c r="C262" s="41"/>
      <c r="D262" s="41"/>
      <c r="E262" s="41"/>
      <c r="F262" s="41"/>
      <c r="G262" s="75"/>
      <c r="I262" s="51"/>
      <c r="J262" s="51"/>
    </row>
    <row r="263" spans="1:14" ht="12.75" thickBot="1" x14ac:dyDescent="0.25">
      <c r="A263" s="41"/>
      <c r="B263" s="41" t="s">
        <v>187</v>
      </c>
      <c r="C263" s="41"/>
      <c r="D263" s="41"/>
      <c r="E263" s="41"/>
      <c r="F263" s="41"/>
      <c r="G263" s="80">
        <v>1012.5</v>
      </c>
      <c r="H263" s="55">
        <v>2500</v>
      </c>
      <c r="I263" s="54">
        <v>802.5</v>
      </c>
      <c r="J263" s="54">
        <v>2500</v>
      </c>
      <c r="K263" s="54">
        <v>1931.25</v>
      </c>
      <c r="L263" s="54">
        <v>2500</v>
      </c>
      <c r="M263" s="58">
        <v>5137.5</v>
      </c>
      <c r="N263" s="58">
        <v>2500</v>
      </c>
    </row>
    <row r="264" spans="1:14" x14ac:dyDescent="0.2">
      <c r="A264" s="41" t="s">
        <v>188</v>
      </c>
      <c r="B264" s="41"/>
      <c r="C264" s="41"/>
      <c r="D264" s="41"/>
      <c r="E264" s="41"/>
      <c r="F264" s="41"/>
      <c r="G264" s="75">
        <f>ROUND(SUM(G262:G263),5)</f>
        <v>1012.5</v>
      </c>
      <c r="H264" s="51">
        <f>ROUND(SUM(H262:H263),5)</f>
        <v>2500</v>
      </c>
      <c r="I264" s="51">
        <f>ROUND(SUM(I262:I263),5)</f>
        <v>802.5</v>
      </c>
      <c r="J264" s="51">
        <f>ROUND(SUM(J262:J263),5)</f>
        <v>2500</v>
      </c>
      <c r="K264" s="51">
        <f>ROUND(SUM(K262:K263),5)</f>
        <v>1931.25</v>
      </c>
      <c r="L264" s="51">
        <f>ROUND(SUM(L262:L263),5)</f>
        <v>2500</v>
      </c>
      <c r="M264" s="52">
        <v>5137.5</v>
      </c>
      <c r="N264" s="52">
        <v>2500</v>
      </c>
    </row>
    <row r="265" spans="1:14" x14ac:dyDescent="0.2">
      <c r="A265" s="41" t="s">
        <v>189</v>
      </c>
      <c r="B265" s="41"/>
      <c r="C265" s="41"/>
      <c r="D265" s="41"/>
      <c r="E265" s="41"/>
      <c r="F265" s="41"/>
      <c r="G265" s="75"/>
      <c r="I265" s="51"/>
      <c r="J265" s="51"/>
    </row>
    <row r="266" spans="1:14" x14ac:dyDescent="0.2">
      <c r="A266" s="41"/>
      <c r="B266" s="41" t="s">
        <v>190</v>
      </c>
      <c r="C266" s="41"/>
      <c r="D266" s="41"/>
      <c r="E266" s="41"/>
      <c r="F266" s="41"/>
      <c r="G266" s="75"/>
      <c r="I266" s="51"/>
      <c r="J266" s="51"/>
    </row>
    <row r="267" spans="1:14" x14ac:dyDescent="0.2">
      <c r="A267" s="41"/>
      <c r="B267" s="41"/>
      <c r="C267" s="41" t="s">
        <v>191</v>
      </c>
      <c r="D267" s="41"/>
      <c r="E267" s="41"/>
      <c r="F267" s="41"/>
      <c r="G267" s="75"/>
      <c r="I267" s="51"/>
      <c r="J267" s="51"/>
    </row>
    <row r="268" spans="1:14" x14ac:dyDescent="0.2">
      <c r="A268" s="41"/>
      <c r="B268" s="41"/>
      <c r="C268" s="41"/>
      <c r="D268" s="41" t="s">
        <v>192</v>
      </c>
      <c r="E268" s="41"/>
      <c r="F268" s="41"/>
      <c r="G268" s="75">
        <v>26590.54</v>
      </c>
      <c r="H268" s="115">
        <v>71100</v>
      </c>
      <c r="I268" s="51">
        <v>63128.76</v>
      </c>
      <c r="J268" s="51">
        <v>69061.5</v>
      </c>
      <c r="K268" s="51">
        <v>58201.4</v>
      </c>
      <c r="L268" s="51">
        <v>67050</v>
      </c>
      <c r="M268" s="52">
        <v>63808.87</v>
      </c>
      <c r="N268" s="52">
        <v>65000</v>
      </c>
    </row>
    <row r="269" spans="1:14" x14ac:dyDescent="0.2">
      <c r="A269" s="41"/>
      <c r="B269" s="41"/>
      <c r="C269" s="41"/>
      <c r="D269" s="41" t="s">
        <v>193</v>
      </c>
      <c r="E269" s="41"/>
      <c r="F269" s="41"/>
      <c r="G269" s="75">
        <v>6969.24</v>
      </c>
      <c r="H269" s="115">
        <v>11340</v>
      </c>
      <c r="I269" s="51">
        <v>12502.98</v>
      </c>
      <c r="J269" s="51">
        <v>8000</v>
      </c>
      <c r="K269" s="51">
        <v>12504</v>
      </c>
      <c r="L269" s="51">
        <v>4300</v>
      </c>
      <c r="M269" s="52">
        <v>3462.96</v>
      </c>
      <c r="N269" s="52">
        <v>0</v>
      </c>
    </row>
    <row r="270" spans="1:14" x14ac:dyDescent="0.2">
      <c r="A270" s="41"/>
      <c r="B270" s="41"/>
      <c r="C270" s="41"/>
      <c r="D270" s="41" t="s">
        <v>388</v>
      </c>
      <c r="E270" s="41"/>
      <c r="F270" s="41"/>
      <c r="G270" s="75">
        <v>2712.77</v>
      </c>
      <c r="H270" s="115">
        <v>7890</v>
      </c>
      <c r="I270" s="51">
        <v>5464.6</v>
      </c>
      <c r="J270" s="51">
        <v>6056.4</v>
      </c>
      <c r="K270" s="51"/>
      <c r="L270" s="51"/>
    </row>
    <row r="271" spans="1:14" x14ac:dyDescent="0.2">
      <c r="A271" s="41"/>
      <c r="B271" s="41"/>
      <c r="C271" s="41"/>
      <c r="D271" s="41" t="s">
        <v>194</v>
      </c>
      <c r="E271" s="41"/>
      <c r="F271" s="41"/>
      <c r="G271" s="75">
        <v>0</v>
      </c>
      <c r="I271" s="51"/>
      <c r="J271" s="51">
        <v>0</v>
      </c>
      <c r="K271" s="51">
        <v>0</v>
      </c>
      <c r="L271" s="51">
        <v>0</v>
      </c>
      <c r="M271" s="52">
        <v>0</v>
      </c>
      <c r="N271" s="52">
        <v>0</v>
      </c>
    </row>
    <row r="272" spans="1:14" x14ac:dyDescent="0.2">
      <c r="A272" s="41"/>
      <c r="B272" s="41"/>
      <c r="C272" s="41"/>
      <c r="D272" s="41"/>
      <c r="E272" s="41" t="s">
        <v>195</v>
      </c>
      <c r="F272" s="41"/>
      <c r="G272" s="75">
        <v>506.25</v>
      </c>
      <c r="H272" s="53">
        <v>700</v>
      </c>
      <c r="I272" s="51">
        <v>1206.2</v>
      </c>
      <c r="J272" s="51">
        <v>0</v>
      </c>
      <c r="K272" s="51">
        <v>1197.2</v>
      </c>
      <c r="L272" s="51">
        <v>1250</v>
      </c>
      <c r="M272" s="52">
        <v>1949.32</v>
      </c>
      <c r="N272" s="52">
        <v>1200</v>
      </c>
    </row>
    <row r="273" spans="1:14" x14ac:dyDescent="0.2">
      <c r="A273" s="41"/>
      <c r="B273" s="41"/>
      <c r="C273" s="41"/>
      <c r="D273" s="41"/>
      <c r="E273" s="41" t="s">
        <v>373</v>
      </c>
      <c r="F273" s="41"/>
      <c r="G273" s="75">
        <v>769.54</v>
      </c>
      <c r="H273" s="57">
        <v>1400</v>
      </c>
      <c r="I273" s="51">
        <v>1278.17</v>
      </c>
      <c r="J273" s="51">
        <v>1250</v>
      </c>
      <c r="K273" s="51">
        <v>852.5</v>
      </c>
      <c r="L273" s="51">
        <v>0</v>
      </c>
      <c r="M273" s="67">
        <v>0</v>
      </c>
      <c r="N273" s="67">
        <v>0</v>
      </c>
    </row>
    <row r="274" spans="1:14" ht="12.75" thickBot="1" x14ac:dyDescent="0.25">
      <c r="A274" s="41"/>
      <c r="B274" s="41"/>
      <c r="C274" s="41"/>
      <c r="D274" s="41"/>
      <c r="E274" s="94" t="s">
        <v>390</v>
      </c>
      <c r="F274" s="94"/>
      <c r="G274" s="75">
        <v>0</v>
      </c>
      <c r="H274" s="113">
        <v>0</v>
      </c>
      <c r="I274" s="51">
        <v>17106</v>
      </c>
      <c r="J274" s="51">
        <v>17161</v>
      </c>
      <c r="K274" s="51">
        <v>17161</v>
      </c>
      <c r="L274" s="51">
        <v>17161</v>
      </c>
      <c r="M274" s="58">
        <v>21213</v>
      </c>
      <c r="N274" s="58">
        <v>21213</v>
      </c>
    </row>
    <row r="275" spans="1:14" ht="12.75" thickBot="1" x14ac:dyDescent="0.25">
      <c r="A275" s="41"/>
      <c r="B275" s="41"/>
      <c r="C275" s="41"/>
      <c r="D275" s="41" t="s">
        <v>196</v>
      </c>
      <c r="E275" s="41"/>
      <c r="F275" s="41"/>
      <c r="G275" s="76">
        <f>ROUND(SUM(G270:G274),5)</f>
        <v>3988.56</v>
      </c>
      <c r="H275" s="64">
        <f>ROUND(SUM(H270:H274),5)</f>
        <v>9990</v>
      </c>
      <c r="I275" s="64">
        <f>ROUND(SUM(I270:I274),5)</f>
        <v>25054.97</v>
      </c>
      <c r="J275" s="64">
        <f>ROUND(SUM(J270:J274),5)</f>
        <v>24467.4</v>
      </c>
      <c r="K275" s="64">
        <f>ROUND(SUM(K271:K274),5)</f>
        <v>19210.7</v>
      </c>
      <c r="L275" s="64">
        <f>ROUND(SUM(L271:L274),5)</f>
        <v>18411</v>
      </c>
      <c r="M275" s="64">
        <f>ROUND(SUM(M271:M274),5)</f>
        <v>23162.32</v>
      </c>
      <c r="N275" s="64">
        <f>ROUND(SUM(N271:N274),5)</f>
        <v>22413</v>
      </c>
    </row>
    <row r="276" spans="1:14" x14ac:dyDescent="0.2">
      <c r="A276" s="41"/>
      <c r="B276" s="41"/>
      <c r="C276" s="41" t="s">
        <v>197</v>
      </c>
      <c r="D276" s="41"/>
      <c r="E276" s="41"/>
      <c r="F276" s="41"/>
      <c r="G276" s="75">
        <f>ROUND(SUM(G267:G269)+G275,5)</f>
        <v>37548.339999999997</v>
      </c>
      <c r="H276" s="51">
        <f>ROUND(SUM(H267:H269)+H275,5)</f>
        <v>92430</v>
      </c>
      <c r="I276" s="51">
        <f>ROUND(SUM(I267:I269)+I275,5)</f>
        <v>100686.71</v>
      </c>
      <c r="J276" s="51">
        <f>ROUND(SUM(J267:J269)+J275,5)</f>
        <v>101528.9</v>
      </c>
      <c r="K276" s="51">
        <f>ROUND(SUM(K267:K269)+K275,5)</f>
        <v>89916.1</v>
      </c>
      <c r="L276" s="51">
        <f>ROUND(SUM(L267:L269)+L275,5)</f>
        <v>89761</v>
      </c>
      <c r="M276" s="52">
        <v>69221.149999999994</v>
      </c>
      <c r="N276" s="52">
        <v>66200</v>
      </c>
    </row>
    <row r="277" spans="1:14" x14ac:dyDescent="0.2">
      <c r="A277" s="41"/>
      <c r="B277" s="41"/>
      <c r="C277" s="41" t="s">
        <v>198</v>
      </c>
      <c r="D277" s="41"/>
      <c r="E277" s="41"/>
      <c r="F277" s="41"/>
      <c r="G277" s="75">
        <v>16571.490000000002</v>
      </c>
      <c r="H277" s="53">
        <v>29448</v>
      </c>
      <c r="I277" s="51">
        <v>25645.18</v>
      </c>
      <c r="J277" s="51">
        <v>29448</v>
      </c>
      <c r="K277" s="51">
        <v>31347.94</v>
      </c>
      <c r="L277" s="51">
        <v>33280</v>
      </c>
      <c r="M277" s="52">
        <v>29435.759999999998</v>
      </c>
      <c r="N277" s="52">
        <v>32000</v>
      </c>
    </row>
    <row r="278" spans="1:14" x14ac:dyDescent="0.2">
      <c r="A278" s="41"/>
      <c r="B278" s="41"/>
      <c r="C278" s="41" t="s">
        <v>384</v>
      </c>
      <c r="D278" s="41"/>
      <c r="E278" s="41"/>
      <c r="F278" s="41"/>
      <c r="G278" s="75">
        <v>0</v>
      </c>
      <c r="I278" s="51">
        <v>0</v>
      </c>
      <c r="J278" s="51">
        <v>0</v>
      </c>
      <c r="K278" s="51">
        <v>0</v>
      </c>
      <c r="L278" s="51">
        <v>0</v>
      </c>
      <c r="M278" s="52">
        <v>0</v>
      </c>
      <c r="N278" s="52">
        <v>0</v>
      </c>
    </row>
    <row r="279" spans="1:14" x14ac:dyDescent="0.2">
      <c r="A279" s="41"/>
      <c r="B279" s="41"/>
      <c r="C279" s="41" t="s">
        <v>199</v>
      </c>
      <c r="D279" s="41"/>
      <c r="E279" s="41"/>
      <c r="F279" s="41"/>
      <c r="G279" s="75"/>
      <c r="I279" s="51"/>
      <c r="J279" s="51"/>
    </row>
    <row r="280" spans="1:14" x14ac:dyDescent="0.2">
      <c r="A280" s="41"/>
      <c r="B280" s="41"/>
      <c r="C280" s="41"/>
      <c r="D280" s="41" t="s">
        <v>200</v>
      </c>
      <c r="E280" s="41"/>
      <c r="F280" s="41"/>
      <c r="G280" s="75">
        <v>2272.5459999999998</v>
      </c>
      <c r="H280" s="53">
        <v>2500</v>
      </c>
      <c r="I280" s="51">
        <v>6151.69</v>
      </c>
      <c r="J280" s="51">
        <v>2500</v>
      </c>
      <c r="K280" s="51">
        <v>14355.65</v>
      </c>
      <c r="L280" s="51">
        <v>2500</v>
      </c>
      <c r="M280" s="52">
        <v>3504.7</v>
      </c>
      <c r="N280" s="52">
        <v>5000</v>
      </c>
    </row>
    <row r="281" spans="1:14" x14ac:dyDescent="0.2">
      <c r="A281" s="41"/>
      <c r="B281" s="41"/>
      <c r="C281" s="41"/>
      <c r="D281" s="41" t="s">
        <v>201</v>
      </c>
      <c r="E281" s="41"/>
      <c r="F281" s="41"/>
      <c r="G281" s="75">
        <v>5829.81</v>
      </c>
      <c r="H281" s="53">
        <v>11000</v>
      </c>
      <c r="I281" s="51">
        <v>7948.81</v>
      </c>
      <c r="J281" s="51">
        <v>11000</v>
      </c>
      <c r="K281" s="51">
        <v>14258.22</v>
      </c>
      <c r="L281" s="51">
        <v>10000</v>
      </c>
      <c r="M281" s="52">
        <v>11006.99</v>
      </c>
      <c r="N281" s="52">
        <v>10000</v>
      </c>
    </row>
    <row r="282" spans="1:14" x14ac:dyDescent="0.2">
      <c r="A282" s="41"/>
      <c r="B282" s="41"/>
      <c r="C282" s="41"/>
      <c r="D282" s="41" t="s">
        <v>202</v>
      </c>
      <c r="E282" s="41"/>
      <c r="F282" s="41"/>
      <c r="G282" s="75">
        <v>160.63999999999999</v>
      </c>
      <c r="H282" s="53">
        <v>1000</v>
      </c>
      <c r="I282" s="51">
        <v>1005.47</v>
      </c>
      <c r="J282" s="51">
        <v>1000</v>
      </c>
      <c r="K282" s="51">
        <v>1665.38</v>
      </c>
      <c r="L282" s="51">
        <v>500</v>
      </c>
      <c r="M282" s="52">
        <v>779.42</v>
      </c>
      <c r="N282" s="52">
        <v>500</v>
      </c>
    </row>
    <row r="283" spans="1:14" x14ac:dyDescent="0.2">
      <c r="A283" s="41"/>
      <c r="B283" s="41"/>
      <c r="C283" s="41"/>
      <c r="D283" s="41" t="s">
        <v>203</v>
      </c>
      <c r="E283" s="41"/>
      <c r="F283" s="41"/>
      <c r="G283" s="75">
        <v>114.6</v>
      </c>
      <c r="H283" s="53">
        <v>750</v>
      </c>
      <c r="I283" s="51">
        <v>688.73</v>
      </c>
      <c r="J283" s="51">
        <v>750</v>
      </c>
      <c r="K283" s="51">
        <v>1414.04</v>
      </c>
      <c r="L283" s="51">
        <v>750</v>
      </c>
      <c r="M283" s="52">
        <v>1496.55</v>
      </c>
      <c r="N283" s="52">
        <v>750</v>
      </c>
    </row>
    <row r="284" spans="1:14" ht="12.75" thickBot="1" x14ac:dyDescent="0.25">
      <c r="A284" s="41"/>
      <c r="B284" s="41"/>
      <c r="C284" s="41"/>
      <c r="D284" s="41" t="s">
        <v>204</v>
      </c>
      <c r="E284" s="41"/>
      <c r="F284" s="41"/>
      <c r="G284" s="80">
        <v>150</v>
      </c>
      <c r="H284" s="55"/>
      <c r="I284" s="54">
        <v>0</v>
      </c>
      <c r="J284" s="54">
        <v>0</v>
      </c>
      <c r="K284" s="54">
        <v>520.28</v>
      </c>
      <c r="L284" s="54"/>
      <c r="M284" s="58">
        <v>479.68</v>
      </c>
      <c r="N284" s="58">
        <v>1000</v>
      </c>
    </row>
    <row r="285" spans="1:14" x14ac:dyDescent="0.2">
      <c r="A285" s="41"/>
      <c r="B285" s="41"/>
      <c r="C285" s="41" t="s">
        <v>205</v>
      </c>
      <c r="D285" s="41"/>
      <c r="E285" s="41"/>
      <c r="F285" s="41"/>
      <c r="G285" s="75">
        <f>ROUND(SUM(G279:G284),5)</f>
        <v>8527.5959999999995</v>
      </c>
      <c r="H285" s="51">
        <f>ROUND(SUM(H279:H283),5)</f>
        <v>15250</v>
      </c>
      <c r="I285" s="51">
        <f>ROUND(SUM(I279:I283),5)</f>
        <v>15794.7</v>
      </c>
      <c r="J285" s="51">
        <f>ROUND(SUM(J279:J283),5)</f>
        <v>15250</v>
      </c>
      <c r="K285" s="51">
        <f>ROUND(SUM(K279:K284),5)</f>
        <v>32213.57</v>
      </c>
      <c r="L285" s="51">
        <f>ROUND(SUM(L279:L284),5)</f>
        <v>13750</v>
      </c>
      <c r="M285" s="52">
        <v>17267.34</v>
      </c>
      <c r="N285" s="52">
        <v>17250</v>
      </c>
    </row>
    <row r="286" spans="1:14" x14ac:dyDescent="0.2">
      <c r="A286" s="41"/>
      <c r="B286" s="41"/>
      <c r="C286" s="41" t="s">
        <v>206</v>
      </c>
      <c r="D286" s="41"/>
      <c r="E286" s="41"/>
      <c r="F286" s="41"/>
      <c r="G286" s="75"/>
      <c r="I286" s="51"/>
      <c r="J286" s="51"/>
    </row>
    <row r="287" spans="1:14" x14ac:dyDescent="0.2">
      <c r="A287" s="41"/>
      <c r="B287" s="41"/>
      <c r="C287" s="41"/>
      <c r="D287" s="41" t="s">
        <v>207</v>
      </c>
      <c r="E287" s="41"/>
      <c r="F287" s="41"/>
      <c r="G287" s="75">
        <v>3049.15</v>
      </c>
      <c r="H287" s="53">
        <v>5000</v>
      </c>
      <c r="I287" s="51">
        <v>3622.59</v>
      </c>
      <c r="J287" s="51">
        <v>5000</v>
      </c>
      <c r="K287" s="51">
        <v>5932.85</v>
      </c>
      <c r="L287" s="51">
        <v>5000</v>
      </c>
      <c r="M287" s="52">
        <v>2303.73</v>
      </c>
      <c r="N287" s="52">
        <v>7500</v>
      </c>
    </row>
    <row r="288" spans="1:14" x14ac:dyDescent="0.2">
      <c r="A288" s="41"/>
      <c r="B288" s="41"/>
      <c r="C288" s="41"/>
      <c r="D288" s="41" t="s">
        <v>208</v>
      </c>
      <c r="E288" s="41"/>
      <c r="F288" s="41"/>
      <c r="G288" s="75">
        <v>293.58</v>
      </c>
      <c r="H288" s="53">
        <v>600</v>
      </c>
      <c r="I288" s="51">
        <v>584.94000000000005</v>
      </c>
      <c r="J288" s="51">
        <v>600</v>
      </c>
      <c r="K288" s="51">
        <v>588.28</v>
      </c>
      <c r="L288" s="51">
        <v>600</v>
      </c>
      <c r="M288" s="52">
        <v>587.4</v>
      </c>
      <c r="N288" s="52">
        <v>600</v>
      </c>
    </row>
    <row r="289" spans="1:14" ht="12.75" thickBot="1" x14ac:dyDescent="0.25">
      <c r="A289" s="41"/>
      <c r="B289" s="41"/>
      <c r="C289" s="41"/>
      <c r="D289" s="41" t="s">
        <v>209</v>
      </c>
      <c r="E289" s="41"/>
      <c r="F289" s="41"/>
      <c r="G289" s="80">
        <v>0</v>
      </c>
      <c r="H289" s="55">
        <v>1000</v>
      </c>
      <c r="I289" s="54">
        <v>9593.49</v>
      </c>
      <c r="J289" s="54">
        <v>1000</v>
      </c>
      <c r="K289" s="54">
        <v>867.36</v>
      </c>
      <c r="L289" s="54">
        <v>1000</v>
      </c>
      <c r="M289" s="58">
        <v>1373.8</v>
      </c>
      <c r="N289" s="58">
        <v>1000</v>
      </c>
    </row>
    <row r="290" spans="1:14" x14ac:dyDescent="0.2">
      <c r="A290" s="41"/>
      <c r="B290" s="41"/>
      <c r="C290" s="41" t="s">
        <v>210</v>
      </c>
      <c r="D290" s="41"/>
      <c r="E290" s="41"/>
      <c r="F290" s="41"/>
      <c r="G290" s="75">
        <f>ROUND(SUM(G286:G289),5)</f>
        <v>3342.73</v>
      </c>
      <c r="H290" s="51">
        <f>ROUND(SUM(H286:H289),5)</f>
        <v>6600</v>
      </c>
      <c r="I290" s="51">
        <f>ROUND(SUM(I286:I289),5)</f>
        <v>13801.02</v>
      </c>
      <c r="J290" s="51">
        <f>ROUND(SUM(J286:J289),5)</f>
        <v>6600</v>
      </c>
      <c r="K290" s="51">
        <f>ROUND(SUM(K286:K289),5)</f>
        <v>7388.49</v>
      </c>
      <c r="L290" s="51">
        <f>ROUND(SUM(L286:L289),5)</f>
        <v>6600</v>
      </c>
      <c r="M290" s="52">
        <v>4264.93</v>
      </c>
      <c r="N290" s="52">
        <v>9100</v>
      </c>
    </row>
    <row r="291" spans="1:14" x14ac:dyDescent="0.2">
      <c r="A291" s="41"/>
      <c r="B291" s="41"/>
      <c r="C291" s="94" t="s">
        <v>211</v>
      </c>
      <c r="D291" s="94"/>
      <c r="E291" s="94"/>
      <c r="F291" s="94"/>
      <c r="G291" s="75"/>
      <c r="H291" s="115"/>
      <c r="I291" s="51"/>
      <c r="J291" s="51"/>
    </row>
    <row r="292" spans="1:14" ht="12.75" thickBot="1" x14ac:dyDescent="0.25">
      <c r="A292" s="41"/>
      <c r="B292" s="41"/>
      <c r="C292" s="94"/>
      <c r="D292" s="94" t="s">
        <v>212</v>
      </c>
      <c r="E292" s="94"/>
      <c r="F292" s="94"/>
      <c r="G292" s="80"/>
      <c r="H292" s="113">
        <v>0</v>
      </c>
      <c r="I292" s="54">
        <v>749.66</v>
      </c>
      <c r="J292" s="54">
        <v>0</v>
      </c>
      <c r="K292" s="61">
        <v>867.36</v>
      </c>
      <c r="L292" s="61">
        <v>1000</v>
      </c>
      <c r="M292" s="58">
        <v>0</v>
      </c>
      <c r="N292" s="58">
        <v>0</v>
      </c>
    </row>
    <row r="293" spans="1:14" x14ac:dyDescent="0.2">
      <c r="A293" s="41"/>
      <c r="B293" s="41"/>
      <c r="C293" s="41" t="s">
        <v>213</v>
      </c>
      <c r="D293" s="41"/>
      <c r="E293" s="41"/>
      <c r="F293" s="41"/>
      <c r="G293" s="75">
        <f>ROUND(SUM(G291:G292),5)</f>
        <v>0</v>
      </c>
      <c r="I293" s="51">
        <f>ROUND(SUM(I291:I292),5)</f>
        <v>749.66</v>
      </c>
      <c r="J293" s="51">
        <f>ROUND(SUM(J291:J292),5)</f>
        <v>0</v>
      </c>
      <c r="K293" s="60">
        <v>7388.49</v>
      </c>
      <c r="L293" s="60">
        <v>6600</v>
      </c>
      <c r="M293" s="52">
        <v>0</v>
      </c>
      <c r="N293" s="52">
        <v>0</v>
      </c>
    </row>
    <row r="294" spans="1:14" x14ac:dyDescent="0.2">
      <c r="A294" s="41"/>
      <c r="B294" s="41"/>
      <c r="C294" s="41" t="s">
        <v>338</v>
      </c>
      <c r="D294" s="41"/>
      <c r="E294" s="41"/>
      <c r="F294" s="41"/>
      <c r="G294" s="75">
        <v>0</v>
      </c>
      <c r="H294" s="53">
        <v>0</v>
      </c>
      <c r="I294" s="51">
        <v>950</v>
      </c>
      <c r="J294" s="51">
        <v>0</v>
      </c>
      <c r="K294" s="60">
        <v>195</v>
      </c>
      <c r="L294" s="60">
        <v>0</v>
      </c>
      <c r="M294" s="52">
        <v>0</v>
      </c>
      <c r="N294" s="52">
        <v>0</v>
      </c>
    </row>
    <row r="295" spans="1:14" ht="12.75" thickBot="1" x14ac:dyDescent="0.25">
      <c r="A295" s="41"/>
      <c r="B295" s="41"/>
      <c r="C295" s="41" t="s">
        <v>339</v>
      </c>
      <c r="D295" s="41"/>
      <c r="E295" s="41"/>
      <c r="F295" s="41"/>
      <c r="G295" s="80">
        <v>2500</v>
      </c>
      <c r="H295" s="55"/>
      <c r="I295" s="54">
        <v>0</v>
      </c>
      <c r="J295" s="54">
        <v>0</v>
      </c>
      <c r="K295" s="61">
        <v>18515</v>
      </c>
      <c r="L295" s="61">
        <v>2500</v>
      </c>
      <c r="M295" s="58">
        <v>6670</v>
      </c>
      <c r="N295" s="58">
        <v>2500</v>
      </c>
    </row>
    <row r="296" spans="1:14" x14ac:dyDescent="0.2">
      <c r="A296" s="41"/>
      <c r="B296" s="41" t="s">
        <v>214</v>
      </c>
      <c r="C296" s="41"/>
      <c r="D296" s="41"/>
      <c r="E296" s="41"/>
      <c r="F296" s="41"/>
      <c r="G296" s="75">
        <f>ROUND(G266+SUM(G276:G277)+G285+G290+SUM(G293:G295),5)</f>
        <v>68490.156000000003</v>
      </c>
      <c r="H296" s="51">
        <f>ROUND(H266+SUM(H276:H277)+H285+H290+SUM(H293:H294),5)</f>
        <v>143728</v>
      </c>
      <c r="I296" s="51">
        <f>ROUND(I266+SUM(I276:I277)+I285+I290+SUM(I293:I294),5)</f>
        <v>157627.26999999999</v>
      </c>
      <c r="J296" s="51">
        <f>ROUND(J266+SUM(J276:J277)+J285+J290+SUM(J293:J294),5)</f>
        <v>152826.9</v>
      </c>
      <c r="K296" s="60">
        <v>162415.1</v>
      </c>
      <c r="L296" s="60">
        <v>126230</v>
      </c>
      <c r="M296" s="52">
        <v>126859.18</v>
      </c>
      <c r="N296" s="52">
        <v>127050</v>
      </c>
    </row>
    <row r="297" spans="1:14" x14ac:dyDescent="0.2">
      <c r="A297" s="41"/>
      <c r="B297" s="41" t="s">
        <v>215</v>
      </c>
      <c r="C297" s="41"/>
      <c r="D297" s="41"/>
      <c r="E297" s="41"/>
      <c r="F297" s="41"/>
      <c r="G297" s="75"/>
      <c r="I297" s="51"/>
      <c r="J297" s="51"/>
    </row>
    <row r="298" spans="1:14" x14ac:dyDescent="0.2">
      <c r="A298" s="41"/>
      <c r="B298" s="41"/>
      <c r="C298" s="41" t="s">
        <v>216</v>
      </c>
      <c r="D298" s="41"/>
      <c r="E298" s="41"/>
      <c r="F298" s="41"/>
      <c r="G298" s="75"/>
      <c r="I298" s="51"/>
      <c r="J298" s="51"/>
    </row>
    <row r="299" spans="1:14" x14ac:dyDescent="0.2">
      <c r="A299" s="41"/>
      <c r="B299" s="41"/>
      <c r="C299" s="41"/>
      <c r="D299" s="41" t="s">
        <v>217</v>
      </c>
      <c r="E299" s="41"/>
      <c r="F299" s="41"/>
      <c r="G299" s="75">
        <v>1161.1199999999999</v>
      </c>
      <c r="H299" s="53">
        <v>3000</v>
      </c>
      <c r="I299" s="51">
        <v>433.83</v>
      </c>
      <c r="J299" s="51">
        <v>3000</v>
      </c>
      <c r="K299" s="51">
        <v>4033.79</v>
      </c>
      <c r="L299" s="51">
        <v>3000</v>
      </c>
      <c r="M299" s="52">
        <v>293.93</v>
      </c>
      <c r="N299" s="52">
        <v>3000</v>
      </c>
    </row>
    <row r="300" spans="1:14" ht="12.75" thickBot="1" x14ac:dyDescent="0.25">
      <c r="A300" s="41"/>
      <c r="B300" s="41"/>
      <c r="C300" s="41"/>
      <c r="D300" s="41" t="s">
        <v>340</v>
      </c>
      <c r="E300" s="41"/>
      <c r="F300" s="41"/>
      <c r="G300" s="80">
        <v>616.78</v>
      </c>
      <c r="H300" s="55">
        <v>1000</v>
      </c>
      <c r="I300" s="54">
        <v>707.42</v>
      </c>
      <c r="J300" s="54">
        <v>0</v>
      </c>
      <c r="K300" s="54">
        <v>2727.26</v>
      </c>
      <c r="L300" s="54"/>
      <c r="M300" s="58">
        <v>1248</v>
      </c>
      <c r="N300" s="58">
        <v>0</v>
      </c>
    </row>
    <row r="301" spans="1:14" x14ac:dyDescent="0.2">
      <c r="A301" s="41"/>
      <c r="B301" s="41"/>
      <c r="C301" s="41" t="s">
        <v>218</v>
      </c>
      <c r="D301" s="41"/>
      <c r="E301" s="41"/>
      <c r="F301" s="41"/>
      <c r="G301" s="75">
        <f>ROUND(SUM(G298:G300),5)</f>
        <v>1777.9</v>
      </c>
      <c r="H301" s="51">
        <f>ROUND(SUM(H298:H300),5)</f>
        <v>4000</v>
      </c>
      <c r="I301" s="51">
        <f>ROUND(SUM(I298:I300),5)</f>
        <v>1141.25</v>
      </c>
      <c r="J301" s="51">
        <f>ROUND(SUM(J298:J300),5)</f>
        <v>3000</v>
      </c>
      <c r="K301" s="51">
        <f>ROUND(SUM(K298:K300),5)</f>
        <v>6761.05</v>
      </c>
      <c r="L301" s="51">
        <f>ROUND(SUM(L298:L300),5)</f>
        <v>3000</v>
      </c>
      <c r="M301" s="52">
        <v>1541.93</v>
      </c>
      <c r="N301" s="52">
        <v>3000</v>
      </c>
    </row>
    <row r="302" spans="1:14" ht="12.75" thickBot="1" x14ac:dyDescent="0.25">
      <c r="A302" s="41"/>
      <c r="B302" s="41"/>
      <c r="C302" s="41" t="s">
        <v>219</v>
      </c>
      <c r="D302" s="41"/>
      <c r="E302" s="41"/>
      <c r="F302" s="41"/>
      <c r="G302" s="80">
        <v>0</v>
      </c>
      <c r="H302" s="55">
        <v>0</v>
      </c>
      <c r="I302" s="54">
        <v>0</v>
      </c>
      <c r="J302" s="54">
        <v>1500</v>
      </c>
      <c r="K302" s="54">
        <v>1248</v>
      </c>
      <c r="L302" s="54">
        <v>1500</v>
      </c>
      <c r="M302" s="58">
        <v>1447.5</v>
      </c>
      <c r="N302" s="58">
        <v>750</v>
      </c>
    </row>
    <row r="303" spans="1:14" x14ac:dyDescent="0.2">
      <c r="A303" s="41"/>
      <c r="B303" s="41" t="s">
        <v>220</v>
      </c>
      <c r="C303" s="41"/>
      <c r="D303" s="41"/>
      <c r="E303" s="41"/>
      <c r="F303" s="41"/>
      <c r="G303" s="75">
        <f>ROUND(G297+SUM(G301:G302),5)</f>
        <v>1777.9</v>
      </c>
      <c r="H303" s="51">
        <f>ROUND(H297+SUM(H301:H302),5)</f>
        <v>4000</v>
      </c>
      <c r="I303" s="51">
        <f>ROUND(I297+SUM(I301:I302),5)</f>
        <v>1141.25</v>
      </c>
      <c r="J303" s="51">
        <f>ROUND(J297+SUM(J301:J302),5)</f>
        <v>4500</v>
      </c>
      <c r="K303" s="51">
        <f>ROUND(K297+SUM(K301:K302),5)</f>
        <v>8009.05</v>
      </c>
      <c r="L303" s="51">
        <f>ROUND(L297+SUM(L301:L302),5)</f>
        <v>4500</v>
      </c>
      <c r="M303" s="52">
        <v>2989.43</v>
      </c>
      <c r="N303" s="52">
        <v>3750</v>
      </c>
    </row>
    <row r="304" spans="1:14" x14ac:dyDescent="0.2">
      <c r="A304" s="41"/>
      <c r="B304" s="41" t="s">
        <v>341</v>
      </c>
      <c r="C304" s="41"/>
      <c r="D304" s="41"/>
      <c r="E304" s="41"/>
      <c r="F304" s="41"/>
      <c r="G304" s="75">
        <v>500</v>
      </c>
      <c r="H304" s="53">
        <v>500</v>
      </c>
      <c r="I304" s="51">
        <v>500</v>
      </c>
      <c r="J304" s="51">
        <v>0</v>
      </c>
      <c r="K304" s="51">
        <v>500</v>
      </c>
      <c r="L304" s="51"/>
    </row>
    <row r="305" spans="1:14" x14ac:dyDescent="0.2">
      <c r="A305" s="41"/>
      <c r="B305" s="41" t="s">
        <v>221</v>
      </c>
      <c r="C305" s="41"/>
      <c r="D305" s="41"/>
      <c r="E305" s="41"/>
      <c r="F305" s="41"/>
      <c r="G305" s="75"/>
      <c r="I305" s="51"/>
      <c r="J305" s="51"/>
    </row>
    <row r="306" spans="1:14" x14ac:dyDescent="0.2">
      <c r="A306" s="41"/>
      <c r="B306" s="41"/>
      <c r="C306" s="41" t="s">
        <v>222</v>
      </c>
      <c r="D306" s="41"/>
      <c r="E306" s="41"/>
      <c r="F306" s="41"/>
      <c r="G306" s="75">
        <v>231.98</v>
      </c>
      <c r="H306" s="53">
        <v>1000</v>
      </c>
      <c r="I306" s="51">
        <v>9340.09</v>
      </c>
      <c r="J306" s="51">
        <v>500</v>
      </c>
      <c r="K306" s="51">
        <v>847.92</v>
      </c>
      <c r="L306" s="51">
        <v>500</v>
      </c>
      <c r="M306" s="52">
        <v>697.05</v>
      </c>
      <c r="N306" s="52">
        <v>1000</v>
      </c>
    </row>
    <row r="307" spans="1:14" ht="12.75" thickBot="1" x14ac:dyDescent="0.25">
      <c r="A307" s="41"/>
      <c r="B307" s="41"/>
      <c r="C307" s="41" t="s">
        <v>342</v>
      </c>
      <c r="D307" s="41"/>
      <c r="E307" s="41"/>
      <c r="F307" s="41"/>
      <c r="G307" s="75">
        <v>0</v>
      </c>
      <c r="H307" s="55"/>
      <c r="I307" s="51">
        <v>139.18</v>
      </c>
      <c r="J307" s="51">
        <v>0</v>
      </c>
      <c r="K307" s="54">
        <v>2243.0300000000002</v>
      </c>
      <c r="L307" s="54"/>
      <c r="M307" s="58">
        <v>500</v>
      </c>
      <c r="N307" s="58">
        <v>0</v>
      </c>
    </row>
    <row r="308" spans="1:14" ht="12.75" thickBot="1" x14ac:dyDescent="0.25">
      <c r="A308" s="41"/>
      <c r="B308" s="41" t="s">
        <v>223</v>
      </c>
      <c r="C308" s="41"/>
      <c r="D308" s="41"/>
      <c r="E308" s="41"/>
      <c r="F308" s="41"/>
      <c r="G308" s="76">
        <f>ROUND(SUM(G305:G307),5)</f>
        <v>231.98</v>
      </c>
      <c r="H308" s="64">
        <f>ROUND(SUM(H305:H307),5)</f>
        <v>1000</v>
      </c>
      <c r="I308" s="64">
        <f>ROUND(SUM(I305:I307),5)</f>
        <v>9479.27</v>
      </c>
      <c r="J308" s="64">
        <f>ROUND(SUM(J305:J307),5)</f>
        <v>500</v>
      </c>
      <c r="K308" s="64">
        <f>ROUND(SUM(K305:K307),5)</f>
        <v>3090.95</v>
      </c>
      <c r="L308" s="64">
        <f>ROUND(SUM(L305:L307),5)</f>
        <v>500</v>
      </c>
      <c r="M308" s="63">
        <v>697.05</v>
      </c>
      <c r="N308" s="63">
        <v>1000</v>
      </c>
    </row>
    <row r="309" spans="1:14" x14ac:dyDescent="0.2">
      <c r="A309" s="41"/>
      <c r="B309" s="41"/>
      <c r="C309" s="41" t="s">
        <v>343</v>
      </c>
      <c r="D309" s="41"/>
      <c r="E309" s="41"/>
      <c r="F309" s="41"/>
      <c r="G309" s="75"/>
      <c r="I309" s="51"/>
      <c r="J309" s="51"/>
      <c r="K309" s="51"/>
      <c r="L309" s="51"/>
    </row>
    <row r="310" spans="1:14" ht="12.75" thickBot="1" x14ac:dyDescent="0.25">
      <c r="A310" s="41"/>
      <c r="B310" s="41"/>
      <c r="C310" s="41"/>
      <c r="D310" s="41" t="s">
        <v>344</v>
      </c>
      <c r="E310" s="41"/>
      <c r="F310" s="41"/>
      <c r="G310" s="80"/>
      <c r="H310" s="55"/>
      <c r="I310" s="54"/>
      <c r="J310" s="54"/>
      <c r="K310" s="54">
        <v>-95.15</v>
      </c>
      <c r="L310" s="54"/>
      <c r="M310" s="58">
        <v>249.19</v>
      </c>
      <c r="N310" s="58">
        <v>1000</v>
      </c>
    </row>
    <row r="311" spans="1:14" ht="12.75" thickBot="1" x14ac:dyDescent="0.25">
      <c r="A311" s="41"/>
      <c r="B311" s="41"/>
      <c r="C311" s="41" t="s">
        <v>345</v>
      </c>
      <c r="D311" s="41"/>
      <c r="E311" s="41"/>
      <c r="F311" s="41"/>
      <c r="G311" s="80"/>
      <c r="H311" s="55"/>
      <c r="I311" s="54"/>
      <c r="J311" s="54"/>
      <c r="K311" s="54">
        <v>-95.15</v>
      </c>
      <c r="L311" s="54"/>
      <c r="M311" s="63">
        <v>249.19</v>
      </c>
      <c r="N311" s="63">
        <v>1000</v>
      </c>
    </row>
    <row r="312" spans="1:14" x14ac:dyDescent="0.2">
      <c r="A312" s="41" t="s">
        <v>224</v>
      </c>
      <c r="B312" s="41"/>
      <c r="C312" s="41"/>
      <c r="D312" s="41"/>
      <c r="E312" s="41"/>
      <c r="F312" s="41"/>
      <c r="G312" s="75">
        <f>ROUND(G265+G296+SUM(G303:G304)+G308,5)</f>
        <v>71000.035999999993</v>
      </c>
      <c r="H312" s="51">
        <f>ROUND(H265+H296+SUM(H303:H304)+H308,5)</f>
        <v>149228</v>
      </c>
      <c r="I312" s="51">
        <f>ROUND(I265+I296+SUM(I303:I304)+I308,5)</f>
        <v>168747.79</v>
      </c>
      <c r="J312" s="51">
        <f>ROUND(J265+J296+SUM(J303:J304)+J308,5)</f>
        <v>157826.9</v>
      </c>
      <c r="K312" s="60">
        <v>173919.95</v>
      </c>
      <c r="L312" s="60">
        <v>131230</v>
      </c>
      <c r="M312" s="52">
        <v>131294.85</v>
      </c>
      <c r="N312" s="52">
        <v>132800</v>
      </c>
    </row>
    <row r="313" spans="1:14" x14ac:dyDescent="0.2">
      <c r="A313" s="41" t="s">
        <v>346</v>
      </c>
      <c r="B313" s="41"/>
      <c r="C313" s="41"/>
      <c r="D313" s="41"/>
      <c r="E313" s="41"/>
      <c r="F313" s="41"/>
      <c r="G313" s="75">
        <v>0</v>
      </c>
      <c r="I313" s="51">
        <v>253.12</v>
      </c>
      <c r="J313" s="51">
        <v>0</v>
      </c>
      <c r="K313" s="51">
        <v>15000</v>
      </c>
    </row>
    <row r="314" spans="1:14" x14ac:dyDescent="0.2">
      <c r="A314" s="41" t="s">
        <v>225</v>
      </c>
      <c r="B314" s="41"/>
      <c r="C314" s="41"/>
      <c r="D314" s="41"/>
      <c r="E314" s="41"/>
      <c r="F314" s="41"/>
      <c r="G314" s="75"/>
      <c r="I314" s="51"/>
      <c r="J314" s="51"/>
    </row>
    <row r="315" spans="1:14" ht="12.75" thickBot="1" x14ac:dyDescent="0.25">
      <c r="A315" s="41"/>
      <c r="B315" s="41" t="s">
        <v>226</v>
      </c>
      <c r="C315" s="41"/>
      <c r="D315" s="41"/>
      <c r="E315" s="41"/>
      <c r="F315" s="41"/>
      <c r="G315" s="80">
        <v>3035.39</v>
      </c>
      <c r="H315" s="113">
        <v>4600</v>
      </c>
      <c r="I315" s="54">
        <v>3528.56</v>
      </c>
      <c r="J315" s="54">
        <v>4600</v>
      </c>
      <c r="K315" s="54">
        <v>4510.3599999999997</v>
      </c>
      <c r="L315" s="54">
        <v>4000</v>
      </c>
      <c r="M315" s="58">
        <v>4795.76</v>
      </c>
      <c r="N315" s="58">
        <v>40000</v>
      </c>
    </row>
    <row r="316" spans="1:14" x14ac:dyDescent="0.2">
      <c r="A316" s="41" t="s">
        <v>227</v>
      </c>
      <c r="B316" s="41"/>
      <c r="C316" s="41"/>
      <c r="D316" s="41"/>
      <c r="E316" s="41"/>
      <c r="F316" s="41"/>
      <c r="G316" s="75">
        <f>ROUND(SUM(G314:G315),5)</f>
        <v>3035.39</v>
      </c>
      <c r="H316" s="51">
        <f>ROUND(SUM(H314:H315),5)</f>
        <v>4600</v>
      </c>
      <c r="I316" s="51">
        <f>ROUND(SUM(I314:I315),5)</f>
        <v>3528.56</v>
      </c>
      <c r="J316" s="51">
        <f>ROUND(SUM(J314:J315),5)</f>
        <v>4600</v>
      </c>
      <c r="K316" s="51">
        <f>ROUND(SUM(K314:K315),5)</f>
        <v>4510.3599999999997</v>
      </c>
      <c r="L316" s="51">
        <f>ROUND(SUM(L314:L315),5)</f>
        <v>4000</v>
      </c>
      <c r="M316" s="52">
        <v>54092.89</v>
      </c>
      <c r="N316" s="52">
        <v>53213</v>
      </c>
    </row>
    <row r="317" spans="1:14" x14ac:dyDescent="0.2">
      <c r="A317" s="41" t="s">
        <v>228</v>
      </c>
      <c r="B317" s="41"/>
      <c r="C317" s="41"/>
      <c r="D317" s="41"/>
      <c r="E317" s="41"/>
      <c r="F317" s="41"/>
      <c r="G317" s="75"/>
      <c r="I317" s="51"/>
      <c r="J317" s="51"/>
    </row>
    <row r="318" spans="1:14" x14ac:dyDescent="0.2">
      <c r="A318" s="41"/>
      <c r="B318" s="41" t="s">
        <v>229</v>
      </c>
      <c r="C318" s="41"/>
      <c r="D318" s="41"/>
      <c r="E318" s="41"/>
      <c r="F318" s="41"/>
      <c r="G318" s="75">
        <v>11895.74</v>
      </c>
      <c r="H318" s="115">
        <v>30800</v>
      </c>
      <c r="I318" s="51">
        <v>33491.93</v>
      </c>
      <c r="J318" s="51">
        <v>59000</v>
      </c>
      <c r="K318" s="51">
        <v>61041</v>
      </c>
      <c r="L318" s="51">
        <v>71308</v>
      </c>
      <c r="M318" s="52">
        <v>75041</v>
      </c>
      <c r="N318" s="52">
        <v>78777</v>
      </c>
    </row>
    <row r="319" spans="1:14" x14ac:dyDescent="0.2">
      <c r="A319" s="41"/>
      <c r="B319" s="41" t="s">
        <v>230</v>
      </c>
      <c r="C319" s="41"/>
      <c r="D319" s="41"/>
      <c r="E319" s="41"/>
      <c r="F319" s="41"/>
      <c r="G319" s="75"/>
      <c r="I319" s="51"/>
      <c r="J319" s="51"/>
      <c r="K319" s="51"/>
      <c r="L319" s="51"/>
    </row>
    <row r="320" spans="1:14" ht="12.75" thickBot="1" x14ac:dyDescent="0.25">
      <c r="A320" s="41"/>
      <c r="B320" s="41"/>
      <c r="C320" s="41" t="s">
        <v>231</v>
      </c>
      <c r="D320" s="41"/>
      <c r="E320" s="41"/>
      <c r="F320" s="41"/>
      <c r="G320" s="80">
        <f>5+604</f>
        <v>609</v>
      </c>
      <c r="H320" s="113">
        <v>25108</v>
      </c>
      <c r="I320" s="54">
        <v>24045</v>
      </c>
      <c r="J320" s="54">
        <v>22051</v>
      </c>
      <c r="K320" s="54">
        <v>22051</v>
      </c>
      <c r="L320" s="54">
        <v>21194</v>
      </c>
      <c r="M320" s="58">
        <v>22441</v>
      </c>
      <c r="N320" s="58">
        <v>18610</v>
      </c>
    </row>
    <row r="321" spans="1:14" x14ac:dyDescent="0.2">
      <c r="A321" s="41"/>
      <c r="B321" s="41" t="s">
        <v>232</v>
      </c>
      <c r="C321" s="41"/>
      <c r="D321" s="41"/>
      <c r="E321" s="41"/>
      <c r="F321" s="41"/>
      <c r="G321" s="75">
        <f>ROUND(SUM(G319:G320),5)</f>
        <v>609</v>
      </c>
      <c r="H321" s="51">
        <f>ROUND(SUM(H319:H320),5)</f>
        <v>25108</v>
      </c>
      <c r="I321" s="51">
        <f>ROUND(SUM(I319:I320),5)</f>
        <v>24045</v>
      </c>
      <c r="J321" s="51">
        <f>ROUND(SUM(J319:J320),5)</f>
        <v>22051</v>
      </c>
      <c r="K321" s="51">
        <f>ROUND(SUM(K319:K320),5)</f>
        <v>22051</v>
      </c>
      <c r="L321" s="51">
        <f>ROUND(SUM(L319:L320),5)</f>
        <v>21194</v>
      </c>
      <c r="M321" s="52">
        <v>22441</v>
      </c>
      <c r="N321" s="52">
        <v>18610</v>
      </c>
    </row>
    <row r="322" spans="1:14" ht="12.75" thickBot="1" x14ac:dyDescent="0.25">
      <c r="A322" s="41"/>
      <c r="B322" s="41" t="s">
        <v>233</v>
      </c>
      <c r="C322" s="41"/>
      <c r="D322" s="41"/>
      <c r="E322" s="41"/>
      <c r="F322" s="41"/>
      <c r="G322" s="80">
        <v>-1332</v>
      </c>
      <c r="H322" s="113">
        <v>1803</v>
      </c>
      <c r="I322" s="54">
        <v>3090</v>
      </c>
      <c r="J322" s="54">
        <v>1491</v>
      </c>
      <c r="K322" s="54">
        <v>1491</v>
      </c>
      <c r="L322" s="54">
        <v>0</v>
      </c>
      <c r="M322" s="58">
        <v>0</v>
      </c>
      <c r="N322" s="58">
        <v>0</v>
      </c>
    </row>
    <row r="323" spans="1:14" x14ac:dyDescent="0.2">
      <c r="A323" s="41" t="s">
        <v>234</v>
      </c>
      <c r="B323" s="41"/>
      <c r="C323" s="41"/>
      <c r="D323" s="41"/>
      <c r="E323" s="41"/>
      <c r="F323" s="41"/>
      <c r="G323" s="75">
        <f>ROUND(SUM(G317:G318)+SUM(G321:G322),5)</f>
        <v>11172.74</v>
      </c>
      <c r="H323" s="51">
        <f>ROUND(SUM(H317:H318)+SUM(H321:H322),5)</f>
        <v>57711</v>
      </c>
      <c r="I323" s="51">
        <f>ROUND(SUM(I317:I318)+SUM(I321:I322),5)</f>
        <v>60626.93</v>
      </c>
      <c r="J323" s="51">
        <f>ROUND(SUM(J317:J318)+SUM(J321:J322),5)</f>
        <v>82542</v>
      </c>
      <c r="K323" s="51">
        <f>ROUND(SUM(K317:K318)+SUM(K321:K322),5)</f>
        <v>84583</v>
      </c>
      <c r="L323" s="51">
        <f>ROUND(SUM(L317:L318)+SUM(L321:L322),5)</f>
        <v>92502</v>
      </c>
      <c r="M323" s="52">
        <v>97482</v>
      </c>
      <c r="N323" s="52">
        <v>97387</v>
      </c>
    </row>
    <row r="324" spans="1:14" x14ac:dyDescent="0.2">
      <c r="A324" s="41" t="s">
        <v>347</v>
      </c>
      <c r="B324" s="41"/>
      <c r="C324" s="41"/>
      <c r="D324" s="41"/>
      <c r="E324" s="41"/>
      <c r="F324" s="41"/>
      <c r="G324" s="75"/>
      <c r="I324" s="51"/>
      <c r="J324" s="51"/>
    </row>
    <row r="325" spans="1:14" x14ac:dyDescent="0.2">
      <c r="A325" s="41"/>
      <c r="B325" s="41" t="s">
        <v>420</v>
      </c>
      <c r="C325" s="41"/>
      <c r="D325" s="41"/>
      <c r="E325" s="41"/>
      <c r="F325" s="41"/>
      <c r="G325" s="75">
        <v>-1130.17</v>
      </c>
      <c r="I325" s="51"/>
      <c r="J325" s="51"/>
    </row>
    <row r="326" spans="1:14" x14ac:dyDescent="0.2">
      <c r="A326" s="41"/>
      <c r="B326" s="41" t="s">
        <v>348</v>
      </c>
      <c r="C326" s="41"/>
      <c r="D326" s="41"/>
      <c r="E326" s="41"/>
      <c r="F326" s="41"/>
      <c r="G326" s="75">
        <v>3000</v>
      </c>
      <c r="I326" s="51">
        <v>0</v>
      </c>
      <c r="J326" s="51">
        <v>0</v>
      </c>
      <c r="K326" s="51">
        <v>-500</v>
      </c>
      <c r="L326" s="51">
        <v>0</v>
      </c>
      <c r="M326" s="52">
        <v>500</v>
      </c>
      <c r="N326" s="51">
        <v>0</v>
      </c>
    </row>
    <row r="327" spans="1:14" ht="12.75" thickBot="1" x14ac:dyDescent="0.25">
      <c r="A327" s="41"/>
      <c r="B327" s="41" t="s">
        <v>349</v>
      </c>
      <c r="C327" s="41"/>
      <c r="D327" s="41"/>
      <c r="E327" s="41"/>
      <c r="F327" s="41"/>
      <c r="G327" s="80">
        <v>4508.82</v>
      </c>
      <c r="H327" s="55"/>
      <c r="I327" s="54">
        <v>2259.0300000000002</v>
      </c>
      <c r="J327" s="54">
        <v>0</v>
      </c>
      <c r="K327" s="51">
        <v>149.15</v>
      </c>
      <c r="L327" s="54">
        <v>0</v>
      </c>
      <c r="M327" s="58">
        <v>0</v>
      </c>
      <c r="N327" s="51">
        <v>0</v>
      </c>
    </row>
    <row r="328" spans="1:14" x14ac:dyDescent="0.2">
      <c r="A328" s="41" t="s">
        <v>350</v>
      </c>
      <c r="B328" s="41"/>
      <c r="C328" s="41"/>
      <c r="D328" s="41"/>
      <c r="E328" s="41"/>
      <c r="F328" s="41"/>
      <c r="G328" s="75">
        <f>ROUND(SUM(G324:G327),5)</f>
        <v>6378.65</v>
      </c>
      <c r="H328" s="51">
        <f>ROUND(SUM(H324:H327),5)</f>
        <v>0</v>
      </c>
      <c r="I328" s="51">
        <f>ROUND(SUM(I324:I327),5)</f>
        <v>2259.0300000000002</v>
      </c>
      <c r="J328" s="51">
        <f>ROUND(SUM(J324:J327),5)</f>
        <v>0</v>
      </c>
      <c r="K328" s="62">
        <f>ROUND(SUM(K324:K327),5)</f>
        <v>-350.85</v>
      </c>
      <c r="L328" s="51">
        <v>0</v>
      </c>
      <c r="M328" s="52">
        <v>500</v>
      </c>
      <c r="N328" s="51">
        <v>0</v>
      </c>
    </row>
    <row r="329" spans="1:14" ht="12.75" thickBot="1" x14ac:dyDescent="0.25">
      <c r="A329" s="41" t="s">
        <v>351</v>
      </c>
      <c r="B329" s="41"/>
      <c r="C329" s="41"/>
      <c r="D329" s="41"/>
      <c r="E329" s="41"/>
      <c r="F329" s="41"/>
      <c r="G329" s="75">
        <v>0</v>
      </c>
      <c r="H329" s="55"/>
      <c r="I329" s="51">
        <v>121.94</v>
      </c>
      <c r="J329" s="51">
        <v>0</v>
      </c>
      <c r="K329" s="65">
        <v>0</v>
      </c>
      <c r="L329" s="54">
        <v>0</v>
      </c>
      <c r="M329" s="58">
        <v>0</v>
      </c>
      <c r="N329" s="51">
        <v>0</v>
      </c>
    </row>
    <row r="330" spans="1:14" ht="12.75" thickBot="1" x14ac:dyDescent="0.25">
      <c r="A330" s="41" t="s">
        <v>235</v>
      </c>
      <c r="B330" s="41"/>
      <c r="C330" s="41"/>
      <c r="D330" s="41"/>
      <c r="E330" s="41"/>
      <c r="F330" s="41"/>
      <c r="G330" s="76">
        <f>ROUND(G98+SUM(G171:G172)+G241+G261+G264+SUM(G312:G313)+G316+G323+SUM(G328:G329),5)</f>
        <v>461928.95600000001</v>
      </c>
      <c r="H330" s="64">
        <f>ROUND(H98+SUM(H171:H172)+H241+H261+H264+SUM(H312:H313)+H316+H323+SUM(H328:H329),5)</f>
        <v>917619</v>
      </c>
      <c r="I330" s="64">
        <f>ROUND(I98+SUM(I171:I172)+I241+I261+I264+SUM(I312:I313)+I316+I323+SUM(I328:I329),5)</f>
        <v>1085198.1599999999</v>
      </c>
      <c r="J330" s="64">
        <f>ROUND(J98+SUM(J171:J172)+J241+J261+J264+SUM(J312:J313)+J316+J323+SUM(J328:J329),5)</f>
        <v>947722.99</v>
      </c>
      <c r="K330" s="61">
        <v>1058167.1599999999</v>
      </c>
      <c r="L330" s="61">
        <v>904128</v>
      </c>
      <c r="M330" s="63">
        <v>916410.14</v>
      </c>
      <c r="N330" s="63">
        <v>909447</v>
      </c>
    </row>
    <row r="331" spans="1:14" x14ac:dyDescent="0.2">
      <c r="A331" s="41" t="s">
        <v>236</v>
      </c>
      <c r="B331" s="41"/>
      <c r="C331" s="41"/>
      <c r="D331" s="41"/>
      <c r="E331" s="41"/>
      <c r="F331" s="41"/>
      <c r="G331" s="75">
        <f>ROUND(G3+G97-G330,5)</f>
        <v>311462.65399999998</v>
      </c>
      <c r="H331" s="51">
        <f>ROUND(H3+H97-H330,5)</f>
        <v>0</v>
      </c>
      <c r="I331" s="51">
        <f>ROUND(I3+I97-I330,5)</f>
        <v>-27340.2</v>
      </c>
      <c r="J331" s="51">
        <f>ROUND(J3+J97-J330,5)</f>
        <v>856.01</v>
      </c>
      <c r="K331" s="60">
        <v>-62926.71</v>
      </c>
      <c r="L331" s="60">
        <v>-21605</v>
      </c>
      <c r="M331" s="52">
        <v>42629.42</v>
      </c>
    </row>
    <row r="332" spans="1:14" x14ac:dyDescent="0.2">
      <c r="A332" s="41" t="s">
        <v>242</v>
      </c>
      <c r="B332" s="41"/>
      <c r="C332" s="41"/>
      <c r="D332" s="41"/>
      <c r="E332" s="41"/>
      <c r="F332" s="41"/>
      <c r="G332" s="75"/>
      <c r="I332" s="51"/>
      <c r="J332" s="51"/>
    </row>
    <row r="333" spans="1:14" x14ac:dyDescent="0.2">
      <c r="A333" s="41" t="s">
        <v>241</v>
      </c>
      <c r="B333" s="41"/>
      <c r="C333" s="41"/>
      <c r="D333" s="41"/>
      <c r="E333" s="41"/>
      <c r="F333" s="41"/>
      <c r="G333" s="75"/>
      <c r="I333" s="51"/>
      <c r="J333" s="51"/>
    </row>
    <row r="334" spans="1:14" ht="12.75" thickBot="1" x14ac:dyDescent="0.25">
      <c r="A334" s="41" t="s">
        <v>352</v>
      </c>
      <c r="B334" s="41"/>
      <c r="C334" s="41"/>
      <c r="D334" s="41"/>
      <c r="E334" s="41"/>
      <c r="F334" s="41"/>
      <c r="G334" s="75"/>
      <c r="I334" s="51"/>
      <c r="J334" s="51"/>
      <c r="K334" s="54">
        <v>42488</v>
      </c>
      <c r="L334" s="65"/>
    </row>
    <row r="335" spans="1:14" x14ac:dyDescent="0.2">
      <c r="A335" s="41"/>
      <c r="B335" s="41"/>
      <c r="C335" s="41"/>
      <c r="D335" s="41"/>
      <c r="E335" s="41"/>
      <c r="F335" s="41"/>
      <c r="G335" s="75"/>
      <c r="I335" s="51"/>
      <c r="J335" s="51"/>
      <c r="K335" s="51">
        <f>ROUND(SUM(K333:K334),5)</f>
        <v>42488</v>
      </c>
    </row>
    <row r="336" spans="1:14" x14ac:dyDescent="0.2">
      <c r="A336" s="41"/>
      <c r="B336" s="41"/>
      <c r="C336" s="41"/>
      <c r="D336" s="41"/>
      <c r="E336" s="41"/>
      <c r="F336" s="41"/>
      <c r="G336" s="75"/>
      <c r="I336" s="51"/>
      <c r="J336" s="51"/>
    </row>
    <row r="337" spans="1:14" x14ac:dyDescent="0.2">
      <c r="A337" s="41"/>
      <c r="B337" s="41" t="s">
        <v>375</v>
      </c>
      <c r="C337" s="41"/>
      <c r="D337" s="41"/>
      <c r="E337" s="41"/>
      <c r="F337" s="41"/>
      <c r="G337" s="75"/>
      <c r="I337" s="51">
        <v>354.49</v>
      </c>
      <c r="J337" s="51">
        <v>0</v>
      </c>
      <c r="K337" s="51">
        <v>41986.33</v>
      </c>
    </row>
    <row r="338" spans="1:14" ht="12.75" thickBot="1" x14ac:dyDescent="0.25">
      <c r="A338" s="41"/>
      <c r="B338" s="41" t="s">
        <v>376</v>
      </c>
      <c r="C338" s="41"/>
      <c r="D338" s="41"/>
      <c r="E338" s="41"/>
      <c r="F338" s="41"/>
      <c r="G338" s="75">
        <v>0</v>
      </c>
      <c r="I338" s="51"/>
      <c r="J338" s="51">
        <v>0</v>
      </c>
      <c r="K338" s="54">
        <v>0</v>
      </c>
      <c r="L338" s="65"/>
    </row>
    <row r="339" spans="1:14" ht="12.75" thickBot="1" x14ac:dyDescent="0.25">
      <c r="A339" s="41" t="s">
        <v>251</v>
      </c>
      <c r="B339" s="41"/>
      <c r="C339" s="41"/>
      <c r="D339" s="41"/>
      <c r="E339" s="41"/>
      <c r="F339" s="41"/>
      <c r="G339" s="79">
        <f>ROUND(SUM(G336:G338),5)</f>
        <v>0</v>
      </c>
      <c r="H339" s="62">
        <f>ROUND(SUM(H336:H338),5)</f>
        <v>0</v>
      </c>
      <c r="I339" s="62">
        <f>ROUND(SUM(I336:I338),5)</f>
        <v>354.49</v>
      </c>
      <c r="J339" s="62">
        <f>ROUND(SUM(J336:J338),5)</f>
        <v>0</v>
      </c>
      <c r="K339" s="54">
        <f>ROUND(SUM(K337:K338),5)</f>
        <v>41986.33</v>
      </c>
      <c r="L339" s="68"/>
    </row>
    <row r="340" spans="1:14" ht="12.75" thickBot="1" x14ac:dyDescent="0.25">
      <c r="A340" s="41" t="s">
        <v>238</v>
      </c>
      <c r="B340" s="41"/>
      <c r="C340" s="41"/>
      <c r="D340" s="41"/>
      <c r="E340" s="41"/>
      <c r="F340" s="41"/>
      <c r="G340" s="79">
        <f>ROUND(G332-G339,5)</f>
        <v>0</v>
      </c>
      <c r="H340" s="62">
        <f>ROUND(H332-H339,5)</f>
        <v>0</v>
      </c>
      <c r="I340" s="62">
        <f>ROUND(I332-I339,5)</f>
        <v>-354.49</v>
      </c>
      <c r="J340" s="62">
        <f>ROUND(J332-J339,5)</f>
        <v>0</v>
      </c>
      <c r="K340" s="68">
        <v>501.67</v>
      </c>
      <c r="L340" s="68"/>
    </row>
    <row r="341" spans="1:14" s="70" customFormat="1" ht="12.75" thickBot="1" x14ac:dyDescent="0.25">
      <c r="A341" s="41" t="s">
        <v>237</v>
      </c>
      <c r="B341" s="41"/>
      <c r="C341" s="41"/>
      <c r="D341" s="41"/>
      <c r="E341" s="41"/>
      <c r="F341" s="41"/>
      <c r="G341" s="69">
        <f>ROUND(G331+G340,5)</f>
        <v>311462.65399999998</v>
      </c>
      <c r="H341" s="117">
        <f>ROUND(H331+H340,5)</f>
        <v>0</v>
      </c>
      <c r="I341" s="69">
        <f>ROUND(I331+I340,5)</f>
        <v>-27694.69</v>
      </c>
      <c r="J341" s="69">
        <f>ROUND(J331+J340,5)</f>
        <v>856.01</v>
      </c>
      <c r="K341" s="69">
        <v>-62425.04</v>
      </c>
      <c r="L341" s="69">
        <v>-21605</v>
      </c>
      <c r="M341" s="71"/>
      <c r="N341" s="71"/>
    </row>
    <row r="342" spans="1:14" ht="12.75" thickTop="1" x14ac:dyDescent="0.2"/>
  </sheetData>
  <printOptions gridLines="1"/>
  <pageMargins left="0.05" right="0" top="0.75" bottom="0.5" header="0.1" footer="0.3"/>
  <pageSetup scale="85" orientation="landscape" r:id="rId1"/>
  <headerFooter>
    <oddHeader xml:space="preserve">&amp;C&amp;"Arial,Bold"&amp;12 Borough of Milford
&amp;14  General Fund Budget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66675</xdr:rowOff>
              </to>
            </anchor>
          </controlPr>
        </control>
      </mc:Choice>
      <mc:Fallback>
        <control shapeId="10242" r:id="rId4" name="HEADER"/>
      </mc:Fallback>
    </mc:AlternateContent>
    <mc:AlternateContent xmlns:mc="http://schemas.openxmlformats.org/markup-compatibility/2006">
      <mc:Choice Requires="x14">
        <control shapeId="1024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66675</xdr:rowOff>
              </to>
            </anchor>
          </controlPr>
        </control>
      </mc:Choice>
      <mc:Fallback>
        <control shapeId="1024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0D3F-2134-4CC4-95B3-7DD384BB4C05}">
  <sheetPr codeName="Sheet10"/>
  <dimension ref="A1:M24"/>
  <sheetViews>
    <sheetView workbookViewId="0">
      <pane xSplit="4" ySplit="2" topLeftCell="E3" activePane="bottomRight" state="frozenSplit"/>
      <selection pane="topRight" activeCell="F1" sqref="F1"/>
      <selection pane="bottomLeft" activeCell="A3" sqref="A3"/>
      <selection pane="bottomRight" activeCell="D27" sqref="D27"/>
    </sheetView>
  </sheetViews>
  <sheetFormatPr defaultColWidth="9.140625" defaultRowHeight="12" x14ac:dyDescent="0.2"/>
  <cols>
    <col min="1" max="3" width="3" style="70" customWidth="1"/>
    <col min="4" max="4" width="24.5703125" style="70" customWidth="1"/>
    <col min="5" max="5" width="12.28515625" style="70" customWidth="1"/>
    <col min="6" max="6" width="11.42578125" style="70" customWidth="1"/>
    <col min="7" max="7" width="10.140625" style="44" bestFit="1" customWidth="1"/>
    <col min="8" max="8" width="2.5703125" style="44" customWidth="1"/>
    <col min="9" max="9" width="10.85546875" style="44" customWidth="1"/>
    <col min="10" max="10" width="11" style="44" customWidth="1"/>
    <col min="11" max="11" width="2" style="44" customWidth="1"/>
    <col min="12" max="12" width="11" style="44" bestFit="1" customWidth="1"/>
    <col min="13" max="13" width="11.140625" style="44" customWidth="1"/>
    <col min="14" max="16384" width="9.140625" style="44"/>
  </cols>
  <sheetData>
    <row r="1" spans="1:13" ht="15" customHeight="1" thickBot="1" x14ac:dyDescent="0.25">
      <c r="A1" s="41"/>
      <c r="B1" s="41"/>
      <c r="C1" s="41"/>
      <c r="D1" s="41"/>
      <c r="E1" s="47" t="s">
        <v>286</v>
      </c>
      <c r="F1" s="93" t="s">
        <v>288</v>
      </c>
      <c r="G1" s="20" t="s">
        <v>286</v>
      </c>
      <c r="I1" s="92" t="s">
        <v>288</v>
      </c>
      <c r="J1" s="95" t="s">
        <v>286</v>
      </c>
      <c r="L1" s="45" t="s">
        <v>288</v>
      </c>
      <c r="M1" s="46" t="s">
        <v>362</v>
      </c>
    </row>
    <row r="2" spans="1:13" s="49" customFormat="1" ht="15" customHeight="1" thickTop="1" thickBot="1" x14ac:dyDescent="0.25">
      <c r="A2" s="47"/>
      <c r="B2" s="47"/>
      <c r="C2" s="47"/>
      <c r="D2" s="47"/>
      <c r="E2" s="96" t="s">
        <v>285</v>
      </c>
      <c r="F2" s="96" t="s">
        <v>377</v>
      </c>
      <c r="G2" s="97" t="s">
        <v>287</v>
      </c>
      <c r="I2" s="98" t="s">
        <v>290</v>
      </c>
      <c r="J2" s="99" t="s">
        <v>291</v>
      </c>
      <c r="L2" s="50" t="s">
        <v>361</v>
      </c>
      <c r="M2" s="50" t="s">
        <v>286</v>
      </c>
    </row>
    <row r="3" spans="1:13" ht="15" customHeight="1" thickTop="1" x14ac:dyDescent="0.2">
      <c r="A3" s="41" t="s">
        <v>0</v>
      </c>
      <c r="B3" s="41"/>
      <c r="C3" s="41"/>
      <c r="D3" s="41"/>
      <c r="E3" s="53"/>
      <c r="F3" s="53"/>
      <c r="G3" s="100"/>
    </row>
    <row r="4" spans="1:13" ht="15" customHeight="1" x14ac:dyDescent="0.2">
      <c r="A4" s="41"/>
      <c r="B4" s="41" t="s">
        <v>1</v>
      </c>
      <c r="C4" s="41"/>
      <c r="D4" s="41"/>
      <c r="E4" s="53"/>
      <c r="F4" s="53"/>
      <c r="G4" s="100"/>
      <c r="I4" s="52"/>
      <c r="J4" s="52"/>
    </row>
    <row r="5" spans="1:13" ht="15" customHeight="1" x14ac:dyDescent="0.2">
      <c r="A5" s="41"/>
      <c r="B5" s="41" t="s">
        <v>1</v>
      </c>
      <c r="C5" s="41"/>
      <c r="D5" s="41"/>
      <c r="E5" s="53"/>
      <c r="F5" s="53"/>
      <c r="G5" s="100"/>
      <c r="I5" s="52"/>
      <c r="J5" s="52"/>
    </row>
    <row r="6" spans="1:13" ht="15" customHeight="1" x14ac:dyDescent="0.2">
      <c r="A6" s="41"/>
      <c r="B6" s="41"/>
      <c r="C6" s="41" t="s">
        <v>250</v>
      </c>
      <c r="D6" s="41"/>
      <c r="E6" s="53"/>
      <c r="F6" s="53"/>
      <c r="G6" s="100"/>
      <c r="I6" s="52"/>
      <c r="J6" s="52"/>
    </row>
    <row r="7" spans="1:13" ht="15" customHeight="1" x14ac:dyDescent="0.2">
      <c r="A7" s="41"/>
      <c r="B7" s="41"/>
      <c r="C7" s="41"/>
      <c r="D7" s="41" t="s">
        <v>249</v>
      </c>
      <c r="E7" s="71">
        <v>19334</v>
      </c>
      <c r="F7" s="53">
        <v>0</v>
      </c>
      <c r="G7" s="100">
        <v>0</v>
      </c>
      <c r="I7" s="52">
        <v>0</v>
      </c>
      <c r="J7" s="52">
        <v>0</v>
      </c>
    </row>
    <row r="8" spans="1:13" ht="15" customHeight="1" thickBot="1" x14ac:dyDescent="0.25">
      <c r="A8" s="41"/>
      <c r="B8" s="41"/>
      <c r="C8" s="41"/>
      <c r="D8" s="41" t="s">
        <v>248</v>
      </c>
      <c r="E8" s="71">
        <v>0</v>
      </c>
      <c r="F8" s="55">
        <v>0</v>
      </c>
      <c r="G8" s="100">
        <v>0</v>
      </c>
      <c r="I8" s="58">
        <v>0</v>
      </c>
      <c r="J8" s="58">
        <v>0</v>
      </c>
    </row>
    <row r="9" spans="1:13" ht="15" customHeight="1" thickBot="1" x14ac:dyDescent="0.25">
      <c r="A9" s="41"/>
      <c r="B9" s="41"/>
      <c r="C9" s="41" t="s">
        <v>247</v>
      </c>
      <c r="D9" s="41"/>
      <c r="E9" s="101">
        <f>ROUND(SUM(E6:E8),5)</f>
        <v>19334</v>
      </c>
      <c r="F9" s="102">
        <f>ROUND(SUM(F6:F8),5)</f>
        <v>0</v>
      </c>
      <c r="G9" s="102">
        <f>ROUND(SUM(G6:G8),5)</f>
        <v>0</v>
      </c>
      <c r="I9" s="63">
        <v>0</v>
      </c>
      <c r="J9" s="63">
        <v>0</v>
      </c>
    </row>
    <row r="10" spans="1:13" ht="15" customHeight="1" x14ac:dyDescent="0.2">
      <c r="A10" s="41"/>
      <c r="B10" s="41" t="s">
        <v>58</v>
      </c>
      <c r="C10" s="41"/>
      <c r="D10" s="41"/>
      <c r="E10" s="103">
        <f>ROUND(E5+E9,5)</f>
        <v>19334</v>
      </c>
      <c r="F10" s="100">
        <f>ROUND(F5+F9,5)</f>
        <v>0</v>
      </c>
      <c r="G10" s="100">
        <f>ROUND(G5+G9,5)</f>
        <v>0</v>
      </c>
      <c r="I10" s="52">
        <v>0</v>
      </c>
      <c r="J10" s="52">
        <v>0</v>
      </c>
    </row>
    <row r="11" spans="1:13" ht="15" customHeight="1" x14ac:dyDescent="0.2">
      <c r="A11" s="41" t="s">
        <v>60</v>
      </c>
      <c r="B11" s="41"/>
      <c r="C11" s="41"/>
      <c r="D11" s="41"/>
      <c r="E11" s="53"/>
      <c r="F11" s="53"/>
      <c r="G11" s="100"/>
      <c r="I11" s="52"/>
      <c r="J11" s="52"/>
    </row>
    <row r="12" spans="1:13" ht="15" customHeight="1" x14ac:dyDescent="0.2">
      <c r="A12" s="41"/>
      <c r="B12" s="94" t="s">
        <v>111</v>
      </c>
      <c r="C12" s="41"/>
      <c r="D12" s="41"/>
      <c r="E12" s="81">
        <v>700</v>
      </c>
      <c r="F12" s="51">
        <v>564.15</v>
      </c>
      <c r="G12" s="51">
        <v>700</v>
      </c>
      <c r="I12" s="51">
        <v>1070.25</v>
      </c>
      <c r="J12" s="51">
        <v>700</v>
      </c>
      <c r="L12" s="52">
        <v>623.71</v>
      </c>
      <c r="M12" s="52">
        <v>700</v>
      </c>
    </row>
    <row r="13" spans="1:13" ht="15" customHeight="1" x14ac:dyDescent="0.2">
      <c r="A13" s="41"/>
      <c r="B13" s="94" t="s">
        <v>407</v>
      </c>
      <c r="C13" s="41"/>
      <c r="D13" s="41"/>
      <c r="E13" s="81">
        <v>7500</v>
      </c>
      <c r="F13" s="51">
        <v>5239.28</v>
      </c>
      <c r="G13" s="51">
        <v>6500</v>
      </c>
      <c r="I13" s="51">
        <v>7404.74</v>
      </c>
      <c r="J13" s="51">
        <v>6500</v>
      </c>
      <c r="L13" s="52">
        <v>4883.3500000000004</v>
      </c>
      <c r="M13" s="52">
        <v>4500</v>
      </c>
    </row>
    <row r="14" spans="1:13" ht="15" customHeight="1" x14ac:dyDescent="0.2">
      <c r="A14" s="41"/>
      <c r="B14" s="94" t="s">
        <v>112</v>
      </c>
      <c r="C14" s="41"/>
      <c r="D14" s="41"/>
      <c r="E14" s="81">
        <v>600</v>
      </c>
      <c r="F14" s="51">
        <v>405.73</v>
      </c>
      <c r="G14" s="51">
        <v>0</v>
      </c>
      <c r="I14" s="51">
        <v>0</v>
      </c>
      <c r="J14" s="51">
        <v>0</v>
      </c>
      <c r="L14" s="52">
        <v>0</v>
      </c>
      <c r="M14" s="52">
        <v>0</v>
      </c>
    </row>
    <row r="15" spans="1:13" ht="15" customHeight="1" x14ac:dyDescent="0.2">
      <c r="A15" s="41"/>
      <c r="B15" s="94" t="s">
        <v>113</v>
      </c>
      <c r="C15" s="41"/>
      <c r="D15" s="41"/>
      <c r="E15" s="81">
        <v>2850</v>
      </c>
      <c r="F15" s="51">
        <v>2058.02</v>
      </c>
      <c r="G15" s="51">
        <v>0</v>
      </c>
      <c r="I15" s="51">
        <v>0</v>
      </c>
      <c r="J15" s="51">
        <v>0</v>
      </c>
      <c r="L15" s="67">
        <v>0</v>
      </c>
      <c r="M15" s="67">
        <v>0</v>
      </c>
    </row>
    <row r="16" spans="1:13" ht="15" customHeight="1" thickBot="1" x14ac:dyDescent="0.25">
      <c r="A16" s="41"/>
      <c r="B16" s="94" t="s">
        <v>212</v>
      </c>
      <c r="C16" s="41"/>
      <c r="D16" s="41"/>
      <c r="E16" s="82">
        <v>1150</v>
      </c>
      <c r="F16" s="54">
        <v>509.89</v>
      </c>
      <c r="G16" s="54">
        <v>0</v>
      </c>
      <c r="H16" s="65"/>
      <c r="I16" s="61">
        <v>867.36</v>
      </c>
      <c r="J16" s="61">
        <v>1000</v>
      </c>
      <c r="K16" s="65"/>
      <c r="L16" s="58">
        <v>0</v>
      </c>
      <c r="M16" s="58">
        <v>0</v>
      </c>
    </row>
    <row r="17" spans="1:13" ht="15" customHeight="1" thickBot="1" x14ac:dyDescent="0.25">
      <c r="A17" s="41"/>
      <c r="B17" s="94"/>
      <c r="C17" s="41"/>
      <c r="D17" s="41"/>
      <c r="E17" s="101">
        <f>ROUND(SUM(E12:E16),5)</f>
        <v>12800</v>
      </c>
      <c r="F17" s="101">
        <f>ROUND(SUM(F12:F16),5)</f>
        <v>8777.07</v>
      </c>
      <c r="G17" s="101">
        <f>ROUND(SUM(G12:G16),5)</f>
        <v>7200</v>
      </c>
      <c r="I17" s="102">
        <f>ROUND(SUM(I12:I14),5)</f>
        <v>8474.99</v>
      </c>
      <c r="J17" s="102">
        <f>ROUND(SUM(J12:J14),5)</f>
        <v>7200</v>
      </c>
      <c r="L17" s="102">
        <f>ROUND(SUM(L12:L14),5)</f>
        <v>5507.06</v>
      </c>
      <c r="M17" s="102">
        <f>ROUND(SUM(M12:M14),5)</f>
        <v>5200</v>
      </c>
    </row>
    <row r="18" spans="1:13" ht="15" customHeight="1" x14ac:dyDescent="0.2">
      <c r="A18" s="41"/>
      <c r="B18" s="41" t="s">
        <v>235</v>
      </c>
      <c r="C18" s="41"/>
      <c r="D18" s="41"/>
      <c r="E18" s="103">
        <f>ROUND(E4+E17,5)</f>
        <v>12800</v>
      </c>
      <c r="F18" s="100">
        <f>ROUND(F4+F17,5)</f>
        <v>8777.07</v>
      </c>
      <c r="G18" s="100">
        <f>ROUND(G4+G17,5)</f>
        <v>7200</v>
      </c>
      <c r="I18" s="100">
        <f>ROUND(I4+I17,5)</f>
        <v>8474.99</v>
      </c>
      <c r="J18" s="100">
        <f>ROUND(J4+J17,5)</f>
        <v>7200</v>
      </c>
      <c r="L18" s="100">
        <f>ROUND(L4+L17,5)</f>
        <v>5507.06</v>
      </c>
      <c r="M18" s="100">
        <f>ROUND(M4+M17,5)</f>
        <v>5200</v>
      </c>
    </row>
    <row r="19" spans="1:13" ht="15" customHeight="1" x14ac:dyDescent="0.2">
      <c r="A19" s="41" t="s">
        <v>236</v>
      </c>
      <c r="B19" s="41"/>
      <c r="C19" s="41"/>
      <c r="D19" s="41"/>
      <c r="E19" s="103">
        <f>ROUND(E10-E18,5)</f>
        <v>6534</v>
      </c>
      <c r="F19" s="103"/>
      <c r="G19" s="103"/>
      <c r="I19" s="52"/>
      <c r="J19" s="52">
        <v>0</v>
      </c>
    </row>
    <row r="20" spans="1:13" ht="15" customHeight="1" x14ac:dyDescent="0.2"/>
    <row r="21" spans="1:13" ht="15" customHeight="1" x14ac:dyDescent="0.2"/>
    <row r="22" spans="1:13" ht="15" customHeight="1" x14ac:dyDescent="0.2"/>
    <row r="23" spans="1:13" ht="15" customHeight="1" x14ac:dyDescent="0.2"/>
    <row r="24" spans="1:13" ht="15" customHeight="1" x14ac:dyDescent="0.2"/>
  </sheetData>
  <printOptions gridLines="1"/>
  <pageMargins left="0.2" right="0.2" top="1" bottom="0.75" header="0.1" footer="0.3"/>
  <pageSetup scale="85" orientation="portrait" r:id="rId1"/>
  <headerFooter>
    <oddHeader>&amp;L&amp;"Arial,Bold"&amp;8 10:37 AM
 02/11/20
 Accrual Basis&amp;C&amp;"Arial,Bold"&amp;12 Milford Boro Utilities Fund
&amp;14Budget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150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21505" r:id="rId4" name="FILTER"/>
      </mc:Fallback>
    </mc:AlternateContent>
    <mc:AlternateContent xmlns:mc="http://schemas.openxmlformats.org/markup-compatibility/2006">
      <mc:Choice Requires="x14">
        <control shapeId="2150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2150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8DE9-ED32-4890-9742-2CCD0026B5D5}">
  <sheetPr codeName="Sheet11"/>
  <dimension ref="A1:M20"/>
  <sheetViews>
    <sheetView workbookViewId="0">
      <pane xSplit="4" ySplit="2" topLeftCell="E3" activePane="bottomRight" state="frozenSplit"/>
      <selection pane="topRight" activeCell="F1" sqref="F1"/>
      <selection pane="bottomLeft" activeCell="A3" sqref="A3"/>
      <selection pane="bottomRight" activeCell="E13" sqref="E13"/>
    </sheetView>
  </sheetViews>
  <sheetFormatPr defaultColWidth="9.140625" defaultRowHeight="12" x14ac:dyDescent="0.2"/>
  <cols>
    <col min="1" max="3" width="3" style="70" customWidth="1"/>
    <col min="4" max="4" width="27" style="70" customWidth="1"/>
    <col min="5" max="5" width="12.28515625" style="70" customWidth="1"/>
    <col min="6" max="6" width="11.42578125" style="70" customWidth="1"/>
    <col min="7" max="7" width="10.140625" style="44" bestFit="1" customWidth="1"/>
    <col min="8" max="8" width="3.28515625" style="44" customWidth="1"/>
    <col min="9" max="9" width="10.85546875" style="44" customWidth="1"/>
    <col min="10" max="10" width="11" style="44" customWidth="1"/>
    <col min="11" max="11" width="2.85546875" style="44" customWidth="1"/>
    <col min="12" max="12" width="11" style="44" bestFit="1" customWidth="1"/>
    <col min="13" max="13" width="11.140625" style="44" customWidth="1"/>
    <col min="14" max="16384" width="9.140625" style="44"/>
  </cols>
  <sheetData>
    <row r="1" spans="1:13" ht="15" customHeight="1" thickBot="1" x14ac:dyDescent="0.25">
      <c r="A1" s="41"/>
      <c r="B1" s="41"/>
      <c r="C1" s="41"/>
      <c r="D1" s="41"/>
      <c r="E1" s="47" t="s">
        <v>286</v>
      </c>
      <c r="F1" s="93" t="s">
        <v>288</v>
      </c>
      <c r="G1" s="20" t="s">
        <v>286</v>
      </c>
      <c r="I1" s="92" t="s">
        <v>288</v>
      </c>
      <c r="J1" s="95" t="s">
        <v>286</v>
      </c>
      <c r="L1" s="45" t="s">
        <v>288</v>
      </c>
      <c r="M1" s="46" t="s">
        <v>362</v>
      </c>
    </row>
    <row r="2" spans="1:13" s="49" customFormat="1" ht="15" customHeight="1" thickTop="1" thickBot="1" x14ac:dyDescent="0.25">
      <c r="A2" s="47"/>
      <c r="B2" s="47"/>
      <c r="C2" s="47"/>
      <c r="D2" s="47"/>
      <c r="E2" s="96" t="s">
        <v>285</v>
      </c>
      <c r="F2" s="96" t="s">
        <v>377</v>
      </c>
      <c r="G2" s="97" t="s">
        <v>287</v>
      </c>
      <c r="I2" s="98" t="s">
        <v>290</v>
      </c>
      <c r="J2" s="99" t="s">
        <v>291</v>
      </c>
      <c r="L2" s="50" t="s">
        <v>361</v>
      </c>
      <c r="M2" s="50" t="s">
        <v>286</v>
      </c>
    </row>
    <row r="3" spans="1:13" ht="15" customHeight="1" thickTop="1" x14ac:dyDescent="0.2">
      <c r="A3" s="41" t="s">
        <v>0</v>
      </c>
      <c r="B3" s="41"/>
      <c r="C3" s="41"/>
      <c r="D3" s="41"/>
      <c r="E3" s="53"/>
      <c r="F3" s="53"/>
      <c r="G3" s="100"/>
    </row>
    <row r="4" spans="1:13" ht="15" customHeight="1" x14ac:dyDescent="0.2">
      <c r="A4" s="41"/>
      <c r="B4" s="41"/>
      <c r="C4" s="41"/>
      <c r="D4" s="41"/>
      <c r="E4" s="53"/>
      <c r="F4" s="53"/>
      <c r="G4" s="100"/>
      <c r="I4" s="52"/>
      <c r="J4" s="52"/>
    </row>
    <row r="5" spans="1:13" ht="15" customHeight="1" x14ac:dyDescent="0.2">
      <c r="A5" s="41"/>
      <c r="B5" s="41" t="s">
        <v>1</v>
      </c>
      <c r="C5" s="41"/>
      <c r="D5" s="41"/>
      <c r="E5" s="53"/>
      <c r="F5" s="53"/>
      <c r="G5" s="100"/>
      <c r="I5" s="52"/>
      <c r="J5" s="52"/>
    </row>
    <row r="6" spans="1:13" ht="15" customHeight="1" x14ac:dyDescent="0.2">
      <c r="A6" s="41"/>
      <c r="B6" s="41"/>
      <c r="C6" s="41" t="s">
        <v>250</v>
      </c>
      <c r="D6" s="41"/>
      <c r="E6" s="53"/>
      <c r="F6" s="53"/>
      <c r="G6" s="100"/>
      <c r="I6" s="52"/>
      <c r="J6" s="52"/>
    </row>
    <row r="7" spans="1:13" ht="15" customHeight="1" x14ac:dyDescent="0.2">
      <c r="A7" s="41"/>
      <c r="B7" s="41"/>
      <c r="C7" s="41"/>
      <c r="D7" s="41" t="s">
        <v>249</v>
      </c>
      <c r="E7" s="71">
        <v>9667</v>
      </c>
      <c r="F7" s="53">
        <v>0</v>
      </c>
      <c r="G7" s="100">
        <v>0</v>
      </c>
      <c r="I7" s="52">
        <v>0</v>
      </c>
      <c r="J7" s="52">
        <v>0</v>
      </c>
      <c r="L7" s="52">
        <v>0</v>
      </c>
      <c r="M7" s="52">
        <v>0</v>
      </c>
    </row>
    <row r="8" spans="1:13" ht="15" customHeight="1" thickBot="1" x14ac:dyDescent="0.25">
      <c r="A8" s="41"/>
      <c r="B8" s="41"/>
      <c r="C8" s="41"/>
      <c r="D8" s="41" t="s">
        <v>248</v>
      </c>
      <c r="E8" s="71">
        <v>0</v>
      </c>
      <c r="F8" s="55">
        <v>0</v>
      </c>
      <c r="G8" s="100">
        <v>0</v>
      </c>
      <c r="I8" s="58">
        <v>0</v>
      </c>
      <c r="J8" s="58">
        <v>0</v>
      </c>
      <c r="L8" s="58">
        <v>0</v>
      </c>
      <c r="M8" s="58">
        <v>0</v>
      </c>
    </row>
    <row r="9" spans="1:13" ht="15" customHeight="1" x14ac:dyDescent="0.2">
      <c r="A9" s="41"/>
      <c r="B9" s="41"/>
      <c r="C9" s="41" t="s">
        <v>247</v>
      </c>
      <c r="D9" s="41"/>
      <c r="E9" s="104">
        <f>ROUND(SUM(E6:E8),5)</f>
        <v>9667</v>
      </c>
      <c r="F9" s="105">
        <f>ROUND(SUM(F6:F8),5)</f>
        <v>0</v>
      </c>
      <c r="G9" s="105">
        <f>ROUND(SUM(G6:G8),5)</f>
        <v>0</v>
      </c>
      <c r="I9" s="108">
        <v>0</v>
      </c>
      <c r="J9" s="108">
        <v>0</v>
      </c>
      <c r="L9" s="108">
        <v>0</v>
      </c>
      <c r="M9" s="108">
        <v>0</v>
      </c>
    </row>
    <row r="10" spans="1:13" ht="15" customHeight="1" x14ac:dyDescent="0.2">
      <c r="A10" s="41"/>
      <c r="B10" s="41"/>
      <c r="C10" s="41"/>
      <c r="D10" s="41"/>
      <c r="E10" s="107"/>
      <c r="F10" s="106"/>
      <c r="G10" s="106"/>
      <c r="I10" s="67"/>
      <c r="J10" s="67"/>
    </row>
    <row r="11" spans="1:13" ht="15" customHeight="1" x14ac:dyDescent="0.2">
      <c r="A11" s="41"/>
      <c r="B11" s="41"/>
      <c r="C11" s="94" t="s">
        <v>57</v>
      </c>
      <c r="D11" s="41"/>
      <c r="E11" s="109">
        <v>23835</v>
      </c>
      <c r="F11" s="56">
        <v>19695.330000000002</v>
      </c>
      <c r="G11" s="56">
        <v>21605</v>
      </c>
      <c r="H11" s="66"/>
      <c r="I11" s="74">
        <v>13561.99</v>
      </c>
      <c r="J11" s="74">
        <v>21605</v>
      </c>
      <c r="K11" s="66"/>
      <c r="L11" s="67">
        <v>10945.33</v>
      </c>
      <c r="M11" s="67">
        <v>15013</v>
      </c>
    </row>
    <row r="12" spans="1:13" ht="15" customHeight="1" thickBot="1" x14ac:dyDescent="0.25">
      <c r="A12" s="41"/>
      <c r="B12" s="41"/>
      <c r="C12" s="94" t="s">
        <v>383</v>
      </c>
      <c r="D12" s="41"/>
      <c r="E12" s="82">
        <f>17801-8500</f>
        <v>9301</v>
      </c>
      <c r="F12" s="54">
        <v>9847.66</v>
      </c>
      <c r="G12" s="54">
        <v>17161</v>
      </c>
      <c r="I12" s="61">
        <v>17161</v>
      </c>
      <c r="J12" s="61">
        <v>17161</v>
      </c>
      <c r="L12" s="58">
        <v>17161</v>
      </c>
      <c r="M12" s="58">
        <v>21213</v>
      </c>
    </row>
    <row r="13" spans="1:13" ht="15" customHeight="1" thickBot="1" x14ac:dyDescent="0.25">
      <c r="A13" s="41"/>
      <c r="B13" s="41" t="s">
        <v>410</v>
      </c>
      <c r="C13" s="41"/>
      <c r="D13" s="41"/>
      <c r="E13" s="101">
        <f>ROUND(SUM(E10:E12),5)</f>
        <v>33136</v>
      </c>
      <c r="F13" s="102">
        <f>ROUND(SUM(F10:F12),5)</f>
        <v>29542.99</v>
      </c>
      <c r="G13" s="102">
        <f>ROUND(SUM(G10:G12),5)</f>
        <v>38766</v>
      </c>
      <c r="I13" s="102">
        <f>ROUND(SUM(I10:I12),5)</f>
        <v>30722.99</v>
      </c>
      <c r="J13" s="102">
        <f>ROUND(SUM(J10:J12),5)</f>
        <v>38766</v>
      </c>
      <c r="L13" s="102">
        <f>ROUND(SUM(L10:L12),5)</f>
        <v>28106.33</v>
      </c>
      <c r="M13" s="102">
        <f>ROUND(SUM(M10:M12),5)</f>
        <v>36226</v>
      </c>
    </row>
    <row r="14" spans="1:13" ht="15" customHeight="1" x14ac:dyDescent="0.2">
      <c r="A14" s="41"/>
      <c r="B14" s="41" t="s">
        <v>58</v>
      </c>
      <c r="C14" s="41"/>
      <c r="D14" s="41"/>
      <c r="E14" s="107">
        <f>ROUND(E5+E9+E13,5)</f>
        <v>42803</v>
      </c>
      <c r="F14" s="106">
        <f>ROUND(F5+F9+F13,5)</f>
        <v>29542.99</v>
      </c>
      <c r="G14" s="106">
        <f>ROUND(G5+G9+G13,5)</f>
        <v>38766</v>
      </c>
      <c r="I14" s="100">
        <f>ROUND(I5+I9+I13,5)</f>
        <v>30722.99</v>
      </c>
      <c r="J14" s="100">
        <f>ROUND(J5+J9+J13,5)</f>
        <v>38766</v>
      </c>
      <c r="L14" s="100">
        <f>ROUND(L5+L9+L13,5)</f>
        <v>28106.33</v>
      </c>
      <c r="M14" s="100">
        <f>ROUND(M5+M9+M13,5)</f>
        <v>36226</v>
      </c>
    </row>
    <row r="15" spans="1:13" ht="15" customHeight="1" x14ac:dyDescent="0.2">
      <c r="A15" s="41" t="s">
        <v>60</v>
      </c>
      <c r="B15" s="41"/>
      <c r="C15" s="41"/>
      <c r="D15" s="41"/>
      <c r="E15" s="53"/>
      <c r="F15" s="53"/>
      <c r="G15" s="100"/>
      <c r="I15" s="52"/>
      <c r="J15" s="52"/>
    </row>
    <row r="16" spans="1:13" ht="15" customHeight="1" x14ac:dyDescent="0.2">
      <c r="A16" s="41"/>
      <c r="B16" s="94" t="s">
        <v>122</v>
      </c>
      <c r="C16" s="41"/>
      <c r="D16" s="41"/>
      <c r="E16" s="81">
        <v>23835</v>
      </c>
      <c r="F16" s="51">
        <v>21708</v>
      </c>
      <c r="G16" s="51">
        <v>21605</v>
      </c>
      <c r="I16" s="51">
        <v>21605</v>
      </c>
      <c r="J16" s="51">
        <v>21605</v>
      </c>
      <c r="L16" s="52">
        <v>15013</v>
      </c>
      <c r="M16" s="52">
        <v>15013</v>
      </c>
    </row>
    <row r="17" spans="1:13" ht="15" customHeight="1" thickBot="1" x14ac:dyDescent="0.25">
      <c r="A17" s="41"/>
      <c r="B17" s="94" t="s">
        <v>390</v>
      </c>
      <c r="C17" s="41"/>
      <c r="D17" s="41"/>
      <c r="E17" s="82">
        <v>17801</v>
      </c>
      <c r="F17" s="51">
        <v>17106</v>
      </c>
      <c r="G17" s="51">
        <v>17161</v>
      </c>
      <c r="I17" s="51">
        <v>17161</v>
      </c>
      <c r="J17" s="51">
        <v>17161</v>
      </c>
      <c r="L17" s="58">
        <v>21213</v>
      </c>
      <c r="M17" s="58">
        <v>21213</v>
      </c>
    </row>
    <row r="18" spans="1:13" ht="15" customHeight="1" thickBot="1" x14ac:dyDescent="0.25">
      <c r="A18" s="41"/>
      <c r="B18" s="41" t="s">
        <v>411</v>
      </c>
      <c r="C18" s="41"/>
      <c r="D18" s="41"/>
      <c r="E18" s="101">
        <f>ROUND(SUM(E16:E17),5)</f>
        <v>41636</v>
      </c>
      <c r="F18" s="102">
        <f>ROUND(SUM(F16:F17),5)</f>
        <v>38814</v>
      </c>
      <c r="G18" s="102">
        <f>ROUND(SUM(G16:G17),5)</f>
        <v>38766</v>
      </c>
      <c r="I18" s="102">
        <f>ROUND(SUM(I16:I17),5)</f>
        <v>38766</v>
      </c>
      <c r="J18" s="102">
        <f>ROUND(SUM(J16:J17),5)</f>
        <v>38766</v>
      </c>
      <c r="L18" s="102">
        <f>ROUND(SUM(L16:L17),5)</f>
        <v>36226</v>
      </c>
      <c r="M18" s="102">
        <f>ROUND(SUM(M16:M17),5)</f>
        <v>36226</v>
      </c>
    </row>
    <row r="19" spans="1:13" ht="15" customHeight="1" x14ac:dyDescent="0.2">
      <c r="A19" s="41"/>
      <c r="B19" s="41" t="s">
        <v>235</v>
      </c>
      <c r="C19" s="41"/>
      <c r="D19" s="41"/>
      <c r="E19" s="103">
        <f>ROUND(E4+E18,5)</f>
        <v>41636</v>
      </c>
      <c r="F19" s="100">
        <f>ROUND(F4+F18,5)</f>
        <v>38814</v>
      </c>
      <c r="G19" s="100">
        <f>ROUND(G4+G18,5)</f>
        <v>38766</v>
      </c>
      <c r="I19" s="100">
        <f>ROUND(I4+I18,5)</f>
        <v>38766</v>
      </c>
      <c r="J19" s="100">
        <f>ROUND(J4+J18,5)</f>
        <v>38766</v>
      </c>
      <c r="L19" s="100">
        <f>ROUND(L4+L18,5)</f>
        <v>36226</v>
      </c>
      <c r="M19" s="100">
        <f>ROUND(M4+M18,5)</f>
        <v>36226</v>
      </c>
    </row>
    <row r="20" spans="1:13" ht="15" customHeight="1" x14ac:dyDescent="0.2">
      <c r="A20" s="41" t="s">
        <v>236</v>
      </c>
      <c r="B20" s="41"/>
      <c r="C20" s="41"/>
      <c r="D20" s="41"/>
      <c r="E20" s="103">
        <f>ROUND(E14-E19,5)</f>
        <v>1167</v>
      </c>
      <c r="F20" s="103"/>
      <c r="G20" s="103"/>
      <c r="I20" s="52"/>
      <c r="J20" s="52">
        <v>0</v>
      </c>
    </row>
  </sheetData>
  <printOptions gridLines="1"/>
  <pageMargins left="0.2" right="0.2" top="1" bottom="0.75" header="0.1" footer="0.3"/>
  <pageSetup scale="85" orientation="portrait" r:id="rId1"/>
  <headerFooter>
    <oddHeader>&amp;L&amp;"Arial,Bold"&amp;8 10:37 AM
 02/11/20
 Accrual Basis&amp;C&amp;"Arial,Bold"&amp;12 Milford Boro Pension Fund
&amp;14Budget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22529" r:id="rId4" name="FILTER"/>
      </mc:Fallback>
    </mc:AlternateContent>
    <mc:AlternateContent xmlns:mc="http://schemas.openxmlformats.org/markup-compatibility/2006">
      <mc:Choice Requires="x14">
        <control shapeId="22530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2253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B97D-7575-4C62-A6F6-4448BE6879AA}">
  <sheetPr codeName="Sheet12"/>
  <dimension ref="A1:E15"/>
  <sheetViews>
    <sheetView workbookViewId="0">
      <pane xSplit="4" ySplit="2" topLeftCell="E3" activePane="bottomRight" state="frozenSplit"/>
      <selection pane="topRight" activeCell="F1" sqref="F1"/>
      <selection pane="bottomLeft" activeCell="A3" sqref="A3"/>
      <selection pane="bottomRight" activeCell="E13" sqref="E13"/>
    </sheetView>
  </sheetViews>
  <sheetFormatPr defaultColWidth="9.140625" defaultRowHeight="12" x14ac:dyDescent="0.2"/>
  <cols>
    <col min="1" max="3" width="3" style="70" customWidth="1"/>
    <col min="4" max="4" width="33" style="70" customWidth="1"/>
    <col min="5" max="5" width="15.5703125" style="70" customWidth="1"/>
    <col min="6" max="16384" width="9.140625" style="44"/>
  </cols>
  <sheetData>
    <row r="1" spans="1:5" ht="15" customHeight="1" x14ac:dyDescent="0.2">
      <c r="A1" s="41"/>
      <c r="B1" s="41"/>
      <c r="C1" s="41"/>
      <c r="D1" s="41"/>
      <c r="E1" s="3" t="s">
        <v>286</v>
      </c>
    </row>
    <row r="2" spans="1:5" s="49" customFormat="1" ht="15" customHeight="1" x14ac:dyDescent="0.2">
      <c r="A2" s="47"/>
      <c r="B2" s="47"/>
      <c r="C2" s="47"/>
      <c r="D2" s="47"/>
      <c r="E2" s="10" t="s">
        <v>285</v>
      </c>
    </row>
    <row r="3" spans="1:5" ht="15" customHeight="1" x14ac:dyDescent="0.2">
      <c r="A3" s="110" t="s">
        <v>0</v>
      </c>
      <c r="B3" s="110"/>
      <c r="C3" s="110"/>
      <c r="D3" s="110"/>
      <c r="E3" s="53"/>
    </row>
    <row r="4" spans="1:5" ht="15" hidden="1" customHeight="1" x14ac:dyDescent="0.2">
      <c r="A4" s="110"/>
      <c r="B4" s="110"/>
      <c r="C4" s="110"/>
      <c r="D4" s="110"/>
      <c r="E4" s="53"/>
    </row>
    <row r="5" spans="1:5" ht="15" customHeight="1" x14ac:dyDescent="0.2">
      <c r="A5" s="110"/>
      <c r="B5" s="110" t="s">
        <v>1</v>
      </c>
      <c r="C5" s="110"/>
      <c r="D5" s="110"/>
      <c r="E5" s="53"/>
    </row>
    <row r="6" spans="1:5" ht="15" customHeight="1" x14ac:dyDescent="0.2">
      <c r="A6" s="110"/>
      <c r="B6" s="110"/>
      <c r="C6" s="110" t="s">
        <v>250</v>
      </c>
      <c r="D6" s="110"/>
      <c r="E6" s="53"/>
    </row>
    <row r="7" spans="1:5" ht="15" customHeight="1" x14ac:dyDescent="0.2">
      <c r="A7" s="110"/>
      <c r="B7" s="110"/>
      <c r="C7" s="110"/>
      <c r="D7" s="110" t="s">
        <v>249</v>
      </c>
      <c r="E7" s="53">
        <v>36347.919999999998</v>
      </c>
    </row>
    <row r="8" spans="1:5" ht="15" customHeight="1" thickBot="1" x14ac:dyDescent="0.25">
      <c r="A8" s="110"/>
      <c r="B8" s="110"/>
      <c r="C8" s="110"/>
      <c r="D8" s="110" t="s">
        <v>248</v>
      </c>
      <c r="E8" s="53">
        <v>0</v>
      </c>
    </row>
    <row r="9" spans="1:5" ht="15" customHeight="1" thickBot="1" x14ac:dyDescent="0.25">
      <c r="A9" s="110"/>
      <c r="B9" s="110"/>
      <c r="C9" s="110" t="s">
        <v>247</v>
      </c>
      <c r="D9" s="110"/>
      <c r="E9" s="102">
        <f>ROUND(SUM(E6:E8),5)</f>
        <v>36347.919999999998</v>
      </c>
    </row>
    <row r="10" spans="1:5" ht="15" customHeight="1" x14ac:dyDescent="0.2">
      <c r="A10" s="110"/>
      <c r="B10" s="110" t="s">
        <v>58</v>
      </c>
      <c r="C10" s="110"/>
      <c r="D10" s="110"/>
      <c r="E10" s="100">
        <f>ROUND(E5+E9,5)</f>
        <v>36347.919999999998</v>
      </c>
    </row>
    <row r="11" spans="1:5" ht="15" customHeight="1" x14ac:dyDescent="0.2">
      <c r="A11" s="110" t="s">
        <v>60</v>
      </c>
      <c r="B11" s="110"/>
      <c r="C11" s="110"/>
      <c r="D11" s="110"/>
      <c r="E11" s="53"/>
    </row>
    <row r="12" spans="1:5" ht="15" customHeight="1" thickBot="1" x14ac:dyDescent="0.25">
      <c r="A12" s="110"/>
      <c r="B12" s="110"/>
      <c r="C12" s="110" t="s">
        <v>412</v>
      </c>
      <c r="D12" s="41"/>
      <c r="E12" s="53">
        <v>36347.919999999998</v>
      </c>
    </row>
    <row r="13" spans="1:5" ht="15" customHeight="1" thickBot="1" x14ac:dyDescent="0.25">
      <c r="A13" s="110"/>
      <c r="B13" s="110" t="s">
        <v>413</v>
      </c>
      <c r="C13" s="110"/>
      <c r="D13" s="110"/>
      <c r="E13" s="102">
        <f>ROUND(SUM(E12:E12),5)</f>
        <v>36347.919999999998</v>
      </c>
    </row>
    <row r="14" spans="1:5" ht="15" customHeight="1" x14ac:dyDescent="0.2">
      <c r="A14" s="110"/>
      <c r="B14" s="110" t="s">
        <v>235</v>
      </c>
      <c r="C14" s="110"/>
      <c r="D14" s="110"/>
      <c r="E14" s="100">
        <f>ROUND(E4+E13,5)</f>
        <v>36347.919999999998</v>
      </c>
    </row>
    <row r="15" spans="1:5" ht="15" customHeight="1" x14ac:dyDescent="0.2">
      <c r="A15" s="110" t="s">
        <v>236</v>
      </c>
      <c r="B15" s="110"/>
      <c r="C15" s="110"/>
      <c r="D15" s="110"/>
      <c r="E15" s="100">
        <f>ROUND(E10-E14,5)</f>
        <v>0</v>
      </c>
    </row>
  </sheetData>
  <pageMargins left="0.2" right="0.2" top="1" bottom="0.75" header="0.1" footer="0.3"/>
  <pageSetup scale="85" orientation="portrait" r:id="rId1"/>
  <headerFooter>
    <oddHeader>&amp;L&amp;"Arial,Bold"&amp;8 10:37 AM
 02/11/20
 Accrual Basis&amp;C&amp;"Arial,Bold"&amp;12 Milford Boro EMS Budget&amp;14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30721" r:id="rId4" name="FILTER"/>
      </mc:Fallback>
    </mc:AlternateContent>
    <mc:AlternateContent xmlns:mc="http://schemas.openxmlformats.org/markup-compatibility/2006">
      <mc:Choice Requires="x14">
        <control shapeId="307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30722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1CE2-E0CE-46EE-AF28-9D68250E8481}">
  <sheetPr codeName="Sheet2"/>
  <dimension ref="A1:K2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14" sqref="F14"/>
    </sheetView>
  </sheetViews>
  <sheetFormatPr defaultRowHeight="15" x14ac:dyDescent="0.25"/>
  <cols>
    <col min="1" max="4" width="3" style="2" customWidth="1"/>
    <col min="5" max="5" width="23.42578125" style="2" customWidth="1"/>
    <col min="6" max="6" width="12.28515625" style="2" customWidth="1"/>
    <col min="7" max="7" width="11.42578125" style="2" customWidth="1"/>
    <col min="8" max="8" width="10.140625" bestFit="1" customWidth="1"/>
    <col min="9" max="9" width="4.28515625" customWidth="1"/>
    <col min="10" max="10" width="10.85546875" customWidth="1"/>
    <col min="11" max="11" width="11" customWidth="1"/>
  </cols>
  <sheetData>
    <row r="1" spans="1:11" x14ac:dyDescent="0.25">
      <c r="A1" s="1"/>
      <c r="B1" s="1"/>
      <c r="C1" s="1"/>
      <c r="D1" s="1"/>
      <c r="E1" s="1"/>
      <c r="F1" s="3" t="s">
        <v>286</v>
      </c>
      <c r="G1" s="18" t="s">
        <v>288</v>
      </c>
      <c r="H1" s="20" t="s">
        <v>286</v>
      </c>
      <c r="I1" s="12"/>
      <c r="J1" s="21" t="s">
        <v>288</v>
      </c>
      <c r="K1" s="22" t="s">
        <v>286</v>
      </c>
    </row>
    <row r="2" spans="1:11" s="4" customFormat="1" ht="15.75" thickBot="1" x14ac:dyDescent="0.3">
      <c r="A2" s="3"/>
      <c r="B2" s="3"/>
      <c r="C2" s="3"/>
      <c r="D2" s="3"/>
      <c r="E2" s="3"/>
      <c r="F2" s="10" t="s">
        <v>285</v>
      </c>
      <c r="G2" s="10" t="s">
        <v>377</v>
      </c>
      <c r="H2" s="19" t="s">
        <v>287</v>
      </c>
      <c r="I2" s="13"/>
      <c r="J2" s="23" t="s">
        <v>290</v>
      </c>
      <c r="K2" s="24" t="s">
        <v>291</v>
      </c>
    </row>
    <row r="3" spans="1:11" ht="15.75" thickTop="1" x14ac:dyDescent="0.25">
      <c r="A3" s="1"/>
      <c r="B3" s="1" t="s">
        <v>0</v>
      </c>
      <c r="C3" s="1"/>
      <c r="D3" s="1"/>
      <c r="E3" s="1"/>
      <c r="F3" s="30"/>
      <c r="G3" s="30"/>
      <c r="H3" s="7"/>
    </row>
    <row r="4" spans="1:11" x14ac:dyDescent="0.25">
      <c r="A4" s="1"/>
      <c r="B4" s="1"/>
      <c r="C4" s="1" t="s">
        <v>1</v>
      </c>
      <c r="D4" s="1"/>
      <c r="E4" s="1"/>
      <c r="F4" s="30"/>
      <c r="G4" s="30"/>
      <c r="H4" s="7"/>
      <c r="J4" s="25"/>
      <c r="K4" s="25"/>
    </row>
    <row r="5" spans="1:11" x14ac:dyDescent="0.25">
      <c r="A5" s="1"/>
      <c r="B5" s="1"/>
      <c r="C5" s="1"/>
      <c r="D5" s="1" t="s">
        <v>250</v>
      </c>
      <c r="E5" s="1"/>
      <c r="F5" s="30"/>
      <c r="G5" s="30"/>
      <c r="H5" s="7"/>
      <c r="J5" s="25"/>
      <c r="K5" s="25"/>
    </row>
    <row r="6" spans="1:11" x14ac:dyDescent="0.25">
      <c r="A6" s="1"/>
      <c r="B6" s="1"/>
      <c r="C6" s="1"/>
      <c r="D6" s="1"/>
      <c r="E6" s="1" t="s">
        <v>249</v>
      </c>
      <c r="F6" s="26">
        <v>32868</v>
      </c>
      <c r="G6" s="30">
        <v>40997.64</v>
      </c>
      <c r="H6" s="7">
        <v>42050</v>
      </c>
      <c r="J6" s="25">
        <v>48417.760000000002</v>
      </c>
      <c r="K6" s="25">
        <v>49028</v>
      </c>
    </row>
    <row r="7" spans="1:11" ht="15.75" thickBot="1" x14ac:dyDescent="0.3">
      <c r="A7" s="1"/>
      <c r="B7" s="1"/>
      <c r="C7" s="1"/>
      <c r="D7" s="1"/>
      <c r="E7" s="1" t="s">
        <v>248</v>
      </c>
      <c r="F7" s="26">
        <v>400</v>
      </c>
      <c r="G7" s="33">
        <v>353.45</v>
      </c>
      <c r="H7" s="7">
        <v>1750</v>
      </c>
      <c r="J7" s="27">
        <v>4418.93</v>
      </c>
      <c r="K7" s="27">
        <v>1747</v>
      </c>
    </row>
    <row r="8" spans="1:11" ht="15.75" thickBot="1" x14ac:dyDescent="0.3">
      <c r="A8" s="1"/>
      <c r="B8" s="1"/>
      <c r="C8" s="1"/>
      <c r="D8" s="1" t="s">
        <v>247</v>
      </c>
      <c r="E8" s="1"/>
      <c r="F8" s="84">
        <f>ROUND(SUM(F5:F7),5)</f>
        <v>33268</v>
      </c>
      <c r="G8" s="8">
        <f>ROUND(SUM(G5:G7),5)</f>
        <v>41351.089999999997</v>
      </c>
      <c r="H8" s="8">
        <f>ROUND(SUM(H5:H7),5)</f>
        <v>43800</v>
      </c>
      <c r="J8" s="28">
        <v>52836.69</v>
      </c>
      <c r="K8" s="28">
        <v>50775</v>
      </c>
    </row>
    <row r="9" spans="1:11" x14ac:dyDescent="0.25">
      <c r="A9" s="1"/>
      <c r="B9" s="1"/>
      <c r="C9" s="1" t="s">
        <v>58</v>
      </c>
      <c r="D9" s="1"/>
      <c r="E9" s="1"/>
      <c r="F9" s="85">
        <f>ROUND(F4+F8,5)</f>
        <v>33268</v>
      </c>
      <c r="G9" s="7">
        <f>ROUND(G4+G8,5)</f>
        <v>41351.089999999997</v>
      </c>
      <c r="H9" s="7">
        <f>ROUND(H4+H8,5)</f>
        <v>43800</v>
      </c>
      <c r="J9" s="25">
        <v>52836.69</v>
      </c>
      <c r="K9" s="25">
        <v>50775</v>
      </c>
    </row>
    <row r="10" spans="1:11" x14ac:dyDescent="0.25">
      <c r="A10" s="1"/>
      <c r="B10" s="1"/>
      <c r="C10" s="1" t="s">
        <v>60</v>
      </c>
      <c r="D10" s="1"/>
      <c r="E10" s="1"/>
      <c r="F10" s="26"/>
      <c r="G10" s="30"/>
      <c r="H10" s="7"/>
      <c r="J10" s="25"/>
      <c r="K10" s="25"/>
    </row>
    <row r="11" spans="1:11" x14ac:dyDescent="0.25">
      <c r="A11" s="1"/>
      <c r="B11" s="1"/>
      <c r="C11" s="1"/>
      <c r="D11" s="1" t="s">
        <v>154</v>
      </c>
      <c r="E11" s="1"/>
      <c r="F11" s="26"/>
      <c r="G11" s="30"/>
      <c r="H11" s="7"/>
      <c r="J11" s="25"/>
      <c r="K11" s="25"/>
    </row>
    <row r="12" spans="1:11" x14ac:dyDescent="0.25">
      <c r="A12" s="1"/>
      <c r="B12" s="1"/>
      <c r="C12" s="1"/>
      <c r="D12" s="1"/>
      <c r="E12" s="1" t="s">
        <v>246</v>
      </c>
      <c r="F12" s="26">
        <v>0</v>
      </c>
      <c r="G12" s="30">
        <v>4190</v>
      </c>
      <c r="H12" s="7">
        <v>4190</v>
      </c>
      <c r="J12" s="25">
        <v>4190</v>
      </c>
      <c r="K12" s="25">
        <v>4190</v>
      </c>
    </row>
    <row r="13" spans="1:11" ht="15.75" thickBot="1" x14ac:dyDescent="0.3">
      <c r="A13" s="1"/>
      <c r="B13" s="1"/>
      <c r="C13" s="1"/>
      <c r="D13" s="1"/>
      <c r="E13" s="1" t="s">
        <v>245</v>
      </c>
      <c r="F13" s="86">
        <v>18006</v>
      </c>
      <c r="G13" s="33">
        <v>16300</v>
      </c>
      <c r="H13" s="9">
        <v>16300</v>
      </c>
      <c r="J13" s="27">
        <v>16300</v>
      </c>
      <c r="K13" s="27">
        <v>16300</v>
      </c>
    </row>
    <row r="14" spans="1:11" x14ac:dyDescent="0.25">
      <c r="A14" s="1"/>
      <c r="B14" s="1"/>
      <c r="C14" s="1"/>
      <c r="D14" s="1" t="s">
        <v>157</v>
      </c>
      <c r="E14" s="1"/>
      <c r="F14" s="85">
        <f>ROUND(SUM(F11:F13),5)</f>
        <v>18006</v>
      </c>
      <c r="G14" s="7">
        <f>ROUND(SUM(G11:G13),5)</f>
        <v>20490</v>
      </c>
      <c r="H14" s="7">
        <f>ROUND(SUM(H11:H13),5)</f>
        <v>20490</v>
      </c>
      <c r="J14" s="25">
        <v>20490</v>
      </c>
      <c r="K14" s="25">
        <v>20490</v>
      </c>
    </row>
    <row r="15" spans="1:11" x14ac:dyDescent="0.25">
      <c r="A15" s="1"/>
      <c r="B15" s="1"/>
      <c r="C15" s="1"/>
      <c r="D15" s="1" t="s">
        <v>230</v>
      </c>
      <c r="E15" s="1"/>
      <c r="F15" s="26"/>
      <c r="G15" s="30"/>
      <c r="H15" s="7"/>
      <c r="J15" s="25"/>
      <c r="K15" s="25"/>
    </row>
    <row r="16" spans="1:11" x14ac:dyDescent="0.25">
      <c r="A16" s="1"/>
      <c r="B16" s="1"/>
      <c r="C16" s="1"/>
      <c r="D16" s="1"/>
      <c r="E16" s="1" t="s">
        <v>244</v>
      </c>
      <c r="F16" s="26">
        <v>15262</v>
      </c>
      <c r="G16" s="30">
        <v>0</v>
      </c>
      <c r="H16" s="7">
        <v>26535</v>
      </c>
      <c r="J16" s="25">
        <v>26535</v>
      </c>
      <c r="K16" s="25">
        <v>27607</v>
      </c>
    </row>
    <row r="17" spans="1:11" ht="15.75" thickBot="1" x14ac:dyDescent="0.3">
      <c r="A17" s="1"/>
      <c r="B17" s="1"/>
      <c r="C17" s="1"/>
      <c r="D17" s="1"/>
      <c r="E17" s="1" t="s">
        <v>243</v>
      </c>
      <c r="F17" s="26"/>
      <c r="G17" s="33">
        <v>0</v>
      </c>
      <c r="H17" s="7">
        <v>1913</v>
      </c>
      <c r="J17" s="27">
        <v>1913</v>
      </c>
      <c r="K17" s="27">
        <v>2678</v>
      </c>
    </row>
    <row r="18" spans="1:11" ht="15.75" thickBot="1" x14ac:dyDescent="0.3">
      <c r="A18" s="1"/>
      <c r="B18" s="1"/>
      <c r="C18" s="1"/>
      <c r="D18" s="1" t="s">
        <v>232</v>
      </c>
      <c r="E18" s="1"/>
      <c r="F18" s="83">
        <f>ROUND(SUM(F15:F17),5)</f>
        <v>15262</v>
      </c>
      <c r="G18" s="6">
        <f>ROUND(SUM(G15:G17),5)</f>
        <v>0</v>
      </c>
      <c r="H18" s="6">
        <f>ROUND(SUM(H15:H17),5)</f>
        <v>28448</v>
      </c>
      <c r="J18" s="28">
        <v>48448</v>
      </c>
      <c r="K18" s="28">
        <v>30285</v>
      </c>
    </row>
    <row r="19" spans="1:11" ht="15.75" thickBot="1" x14ac:dyDescent="0.3">
      <c r="A19" s="1"/>
      <c r="B19" s="1"/>
      <c r="C19" s="1" t="s">
        <v>235</v>
      </c>
      <c r="D19" s="1"/>
      <c r="E19" s="1"/>
      <c r="F19" s="84">
        <f>ROUND(F10+F14+F18,5)</f>
        <v>33268</v>
      </c>
      <c r="G19" s="8">
        <f>ROUND(G10+G14+G18,5)</f>
        <v>20490</v>
      </c>
      <c r="H19" s="8">
        <f>ROUND(H10+H14+H18,5)</f>
        <v>48938</v>
      </c>
      <c r="J19" s="28">
        <v>48938</v>
      </c>
      <c r="K19" s="28">
        <v>50775</v>
      </c>
    </row>
    <row r="20" spans="1:11" x14ac:dyDescent="0.25">
      <c r="A20" s="1"/>
      <c r="B20" s="1" t="s">
        <v>236</v>
      </c>
      <c r="C20" s="1"/>
      <c r="D20" s="1"/>
      <c r="E20" s="1"/>
      <c r="F20" s="85">
        <f>ROUND(F3+F9-F19,5)</f>
        <v>0</v>
      </c>
      <c r="G20" s="7">
        <f>ROUND(G3+G9-G19,5)</f>
        <v>20861.09</v>
      </c>
      <c r="H20" s="7">
        <f>ROUND(H3+H9-H19,5)</f>
        <v>-5138</v>
      </c>
      <c r="J20" s="25">
        <v>3898.69</v>
      </c>
      <c r="K20" s="25">
        <v>0</v>
      </c>
    </row>
    <row r="21" spans="1:11" x14ac:dyDescent="0.25">
      <c r="A21" s="1"/>
      <c r="B21" s="1" t="s">
        <v>242</v>
      </c>
      <c r="C21" s="1"/>
      <c r="D21" s="1"/>
      <c r="E21" s="1"/>
      <c r="F21" s="26"/>
      <c r="G21" s="30"/>
      <c r="H21" s="7"/>
      <c r="J21" s="25"/>
      <c r="K21" s="25"/>
    </row>
    <row r="22" spans="1:11" x14ac:dyDescent="0.25">
      <c r="A22" s="1"/>
      <c r="B22" s="1"/>
      <c r="C22" s="1" t="s">
        <v>241</v>
      </c>
      <c r="D22" s="1"/>
      <c r="E22" s="1"/>
      <c r="F22" s="26"/>
      <c r="G22" s="30"/>
      <c r="H22" s="7"/>
      <c r="J22" s="25"/>
      <c r="K22" s="25"/>
    </row>
    <row r="23" spans="1:11" ht="15.75" thickBot="1" x14ac:dyDescent="0.3">
      <c r="A23" s="1"/>
      <c r="B23" s="1"/>
      <c r="C23" s="1"/>
      <c r="D23" s="1" t="s">
        <v>240</v>
      </c>
      <c r="E23" s="1"/>
      <c r="F23" s="30"/>
      <c r="G23" s="33">
        <v>0</v>
      </c>
      <c r="H23" s="7">
        <v>5138</v>
      </c>
      <c r="J23" s="25"/>
      <c r="K23" s="25"/>
    </row>
    <row r="24" spans="1:11" ht="15.75" thickBot="1" x14ac:dyDescent="0.3">
      <c r="A24" s="1"/>
      <c r="B24" s="1"/>
      <c r="C24" s="1" t="s">
        <v>239</v>
      </c>
      <c r="D24" s="1"/>
      <c r="E24" s="1"/>
      <c r="F24" s="30"/>
      <c r="G24" s="34">
        <v>0</v>
      </c>
      <c r="H24" s="6">
        <f>ROUND(SUM(H22:H23),5)</f>
        <v>5138</v>
      </c>
      <c r="J24" s="25"/>
      <c r="K24" s="25"/>
    </row>
    <row r="25" spans="1:11" ht="15.75" thickBot="1" x14ac:dyDescent="0.3">
      <c r="A25" s="1"/>
      <c r="B25" s="1" t="s">
        <v>238</v>
      </c>
      <c r="C25" s="1"/>
      <c r="D25" s="1"/>
      <c r="E25" s="1"/>
      <c r="F25" s="30"/>
      <c r="G25" s="34">
        <v>0</v>
      </c>
      <c r="H25" s="6">
        <f>ROUND(H21+H24,5)</f>
        <v>5138</v>
      </c>
      <c r="J25" s="25"/>
      <c r="K25" s="25"/>
    </row>
    <row r="26" spans="1:11" s="2" customFormat="1" ht="12" thickBot="1" x14ac:dyDescent="0.25">
      <c r="A26" s="1" t="s">
        <v>237</v>
      </c>
      <c r="B26" s="1"/>
      <c r="C26" s="1"/>
      <c r="D26" s="1"/>
      <c r="E26" s="1"/>
      <c r="F26" s="30"/>
      <c r="G26" s="36">
        <v>41351.089999999997</v>
      </c>
      <c r="H26" s="5">
        <f>ROUND(H20+H25,5)</f>
        <v>0</v>
      </c>
      <c r="J26" s="37"/>
      <c r="K26" s="37"/>
    </row>
    <row r="27" spans="1:11" ht="15.75" thickTop="1" x14ac:dyDescent="0.25"/>
  </sheetData>
  <printOptions gridLines="1"/>
  <pageMargins left="0.2" right="0.2" top="1" bottom="0.75" header="0.1" footer="0.3"/>
  <pageSetup orientation="portrait" r:id="rId1"/>
  <headerFooter>
    <oddHeader>&amp;L&amp;"Arial,Bold"&amp;8 10:37 AM
 02/11/20
 Accrual Basis&amp;C&amp;"Arial,Bold"&amp;12 Milford Boro Fire Dept Fund
&amp;14Budget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8C5A-6136-4AAF-BDF6-7F867E652A99}">
  <sheetPr codeName="Sheet3"/>
  <dimension ref="A1:K20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12" sqref="F12"/>
    </sheetView>
  </sheetViews>
  <sheetFormatPr defaultRowHeight="15" x14ac:dyDescent="0.25"/>
  <cols>
    <col min="1" max="4" width="3" style="2" customWidth="1"/>
    <col min="5" max="5" width="25.42578125" style="2" customWidth="1"/>
    <col min="6" max="7" width="12.7109375" style="2" customWidth="1"/>
    <col min="8" max="8" width="10.140625" bestFit="1" customWidth="1"/>
    <col min="9" max="9" width="2.85546875" customWidth="1"/>
    <col min="10" max="10" width="12" customWidth="1"/>
    <col min="11" max="11" width="13.7109375" customWidth="1"/>
  </cols>
  <sheetData>
    <row r="1" spans="1:11" x14ac:dyDescent="0.25">
      <c r="A1" s="1"/>
      <c r="B1" s="1"/>
      <c r="C1" s="1"/>
      <c r="D1" s="1"/>
      <c r="E1" s="1"/>
      <c r="F1" s="3" t="s">
        <v>286</v>
      </c>
      <c r="G1" s="18" t="s">
        <v>288</v>
      </c>
      <c r="H1" s="20" t="s">
        <v>286</v>
      </c>
      <c r="I1" s="12"/>
      <c r="J1" s="21" t="s">
        <v>288</v>
      </c>
      <c r="K1" s="22" t="s">
        <v>286</v>
      </c>
    </row>
    <row r="2" spans="1:11" s="4" customFormat="1" ht="15.75" thickBot="1" x14ac:dyDescent="0.3">
      <c r="A2" s="3"/>
      <c r="B2" s="3"/>
      <c r="C2" s="3"/>
      <c r="D2" s="3"/>
      <c r="E2" s="3"/>
      <c r="F2" s="10" t="s">
        <v>285</v>
      </c>
      <c r="G2" s="10" t="s">
        <v>377</v>
      </c>
      <c r="H2" s="19" t="s">
        <v>287</v>
      </c>
      <c r="I2" s="13"/>
      <c r="J2" s="23" t="s">
        <v>290</v>
      </c>
      <c r="K2" s="24" t="s">
        <v>291</v>
      </c>
    </row>
    <row r="3" spans="1:11" ht="15.75" thickTop="1" x14ac:dyDescent="0.25">
      <c r="A3" s="1"/>
      <c r="B3" s="1" t="s">
        <v>0</v>
      </c>
      <c r="C3" s="1"/>
      <c r="D3" s="1"/>
      <c r="E3" s="1"/>
      <c r="F3" s="1"/>
      <c r="G3" s="1"/>
      <c r="H3" s="7"/>
    </row>
    <row r="4" spans="1:11" x14ac:dyDescent="0.25">
      <c r="A4" s="1"/>
      <c r="B4" s="1"/>
      <c r="C4" s="1" t="s">
        <v>1</v>
      </c>
      <c r="D4" s="1"/>
      <c r="E4" s="1"/>
      <c r="F4" s="30"/>
      <c r="G4" s="30"/>
      <c r="H4" s="7"/>
    </row>
    <row r="5" spans="1:11" x14ac:dyDescent="0.25">
      <c r="A5" s="1"/>
      <c r="B5" s="1"/>
      <c r="C5" s="1"/>
      <c r="D5" s="1" t="s">
        <v>250</v>
      </c>
      <c r="E5" s="1"/>
      <c r="F5" s="30"/>
      <c r="G5" s="30"/>
      <c r="H5" s="7"/>
      <c r="J5" s="25"/>
      <c r="K5" s="25"/>
    </row>
    <row r="6" spans="1:11" x14ac:dyDescent="0.25">
      <c r="A6" s="1"/>
      <c r="B6" s="1"/>
      <c r="C6" s="1"/>
      <c r="D6" s="1"/>
      <c r="E6" s="1" t="s">
        <v>256</v>
      </c>
      <c r="F6" s="26">
        <v>85070</v>
      </c>
      <c r="G6" s="30">
        <v>91312.89</v>
      </c>
      <c r="H6" s="7">
        <v>93659</v>
      </c>
      <c r="J6" s="25">
        <v>76149.850000000006</v>
      </c>
      <c r="K6" s="25">
        <v>77314</v>
      </c>
    </row>
    <row r="7" spans="1:11" ht="15.75" thickBot="1" x14ac:dyDescent="0.3">
      <c r="A7" s="1"/>
      <c r="B7" s="1"/>
      <c r="C7" s="1"/>
      <c r="D7" s="1"/>
      <c r="E7" s="1" t="s">
        <v>255</v>
      </c>
      <c r="F7" s="86">
        <v>500</v>
      </c>
      <c r="G7" s="33">
        <v>462.2</v>
      </c>
      <c r="H7" s="7">
        <v>4200</v>
      </c>
      <c r="J7" s="27">
        <v>6230.61</v>
      </c>
      <c r="K7" s="27">
        <v>3865</v>
      </c>
    </row>
    <row r="8" spans="1:11" ht="15.75" thickBot="1" x14ac:dyDescent="0.3">
      <c r="A8" s="1"/>
      <c r="B8" s="1"/>
      <c r="C8" s="1"/>
      <c r="D8" s="1" t="s">
        <v>247</v>
      </c>
      <c r="E8" s="1"/>
      <c r="F8" s="8">
        <f>ROUND(SUM(F5:F7),5)</f>
        <v>85570</v>
      </c>
      <c r="G8" s="8">
        <f>ROUND(SUM(G5:G7),5)</f>
        <v>91775.09</v>
      </c>
      <c r="H8" s="8">
        <f>ROUND(SUM(H5:H7),5)</f>
        <v>97859</v>
      </c>
      <c r="J8" s="28">
        <v>82380.460000000006</v>
      </c>
      <c r="K8" s="28">
        <v>81179</v>
      </c>
    </row>
    <row r="9" spans="1:11" x14ac:dyDescent="0.25">
      <c r="A9" s="1"/>
      <c r="B9" s="1"/>
      <c r="C9" s="1" t="s">
        <v>58</v>
      </c>
      <c r="D9" s="1"/>
      <c r="E9" s="1"/>
      <c r="F9" s="85">
        <f>ROUND(F4+F8,5)</f>
        <v>85570</v>
      </c>
      <c r="G9" s="7">
        <f>ROUND(G4+G8,5)</f>
        <v>91775.09</v>
      </c>
      <c r="H9" s="7">
        <f>ROUND(H4+H8,5)</f>
        <v>97859</v>
      </c>
      <c r="J9" s="25">
        <v>82380.460000000006</v>
      </c>
      <c r="K9" s="25">
        <v>81179</v>
      </c>
    </row>
    <row r="10" spans="1:11" x14ac:dyDescent="0.25">
      <c r="A10" s="1"/>
      <c r="B10" s="1"/>
      <c r="C10" s="1" t="s">
        <v>60</v>
      </c>
      <c r="D10" s="1"/>
      <c r="E10" s="1"/>
      <c r="F10" s="26"/>
      <c r="G10" s="30"/>
      <c r="H10" s="7"/>
      <c r="J10" s="25"/>
      <c r="K10" s="25"/>
    </row>
    <row r="11" spans="1:11" ht="15.75" thickBot="1" x14ac:dyDescent="0.3">
      <c r="A11" s="1"/>
      <c r="B11" s="1"/>
      <c r="C11" s="1"/>
      <c r="D11" s="1" t="s">
        <v>254</v>
      </c>
      <c r="E11" s="1"/>
      <c r="F11" s="86">
        <v>85570</v>
      </c>
      <c r="G11" s="33">
        <v>1615.28</v>
      </c>
      <c r="H11" s="7">
        <v>97859</v>
      </c>
      <c r="J11" s="27">
        <v>36228.61</v>
      </c>
      <c r="K11" s="27"/>
    </row>
    <row r="12" spans="1:11" ht="15.75" thickBot="1" x14ac:dyDescent="0.3">
      <c r="A12" s="1"/>
      <c r="B12" s="1"/>
      <c r="C12" s="1" t="s">
        <v>235</v>
      </c>
      <c r="D12" s="1"/>
      <c r="E12" s="1"/>
      <c r="F12" s="8">
        <f>ROUND(SUM(F10:F11),5)</f>
        <v>85570</v>
      </c>
      <c r="G12" s="8">
        <f>ROUND(SUM(G10:G11),5)</f>
        <v>1615.28</v>
      </c>
      <c r="H12" s="8">
        <f>ROUND(SUM(H10:H11),5)</f>
        <v>97859</v>
      </c>
      <c r="J12" s="28">
        <v>36228.61</v>
      </c>
      <c r="K12" s="28"/>
    </row>
    <row r="13" spans="1:11" x14ac:dyDescent="0.25">
      <c r="A13" s="1"/>
      <c r="B13" s="1" t="s">
        <v>236</v>
      </c>
      <c r="C13" s="1"/>
      <c r="D13" s="1"/>
      <c r="E13" s="1"/>
      <c r="F13" s="85">
        <f>ROUND(F3+F9-F12,5)</f>
        <v>0</v>
      </c>
      <c r="G13" s="7">
        <f>ROUND(G3+G9-G12,5)</f>
        <v>90159.81</v>
      </c>
      <c r="H13" s="7">
        <f>ROUND(H3+H9-H12,5)</f>
        <v>0</v>
      </c>
      <c r="J13" s="25">
        <v>47659.66</v>
      </c>
      <c r="K13" s="25"/>
    </row>
    <row r="14" spans="1:11" x14ac:dyDescent="0.25">
      <c r="A14" s="1"/>
      <c r="B14" s="1" t="s">
        <v>242</v>
      </c>
      <c r="C14" s="1"/>
      <c r="D14" s="1"/>
      <c r="E14" s="1"/>
      <c r="F14" s="30"/>
      <c r="G14" s="30"/>
      <c r="H14" s="7"/>
      <c r="J14" s="25"/>
      <c r="K14" s="25"/>
    </row>
    <row r="15" spans="1:11" x14ac:dyDescent="0.25">
      <c r="A15" s="1"/>
      <c r="B15" s="1"/>
      <c r="C15" s="1" t="s">
        <v>253</v>
      </c>
      <c r="D15" s="1"/>
      <c r="E15" s="1"/>
      <c r="F15" s="30"/>
      <c r="G15" s="30"/>
      <c r="H15" s="7"/>
      <c r="J15" s="25"/>
      <c r="K15" s="25"/>
    </row>
    <row r="16" spans="1:11" ht="15.75" thickBot="1" x14ac:dyDescent="0.3">
      <c r="A16" s="1"/>
      <c r="B16" s="1"/>
      <c r="C16" s="1"/>
      <c r="D16" s="1" t="s">
        <v>252</v>
      </c>
      <c r="E16" s="1"/>
      <c r="F16" s="85">
        <v>0</v>
      </c>
      <c r="G16" s="30"/>
      <c r="H16" s="7">
        <v>0</v>
      </c>
      <c r="J16" s="25"/>
      <c r="K16" s="25"/>
    </row>
    <row r="17" spans="1:11" ht="15.75" thickBot="1" x14ac:dyDescent="0.3">
      <c r="A17" s="1"/>
      <c r="B17" s="1"/>
      <c r="C17" s="1" t="s">
        <v>251</v>
      </c>
      <c r="D17" s="1"/>
      <c r="E17" s="1"/>
      <c r="F17" s="83">
        <f>ROUND(SUM(F15:F16),5)</f>
        <v>0</v>
      </c>
      <c r="G17" s="30"/>
      <c r="H17" s="6">
        <f>ROUND(SUM(H15:H16),5)</f>
        <v>0</v>
      </c>
      <c r="J17" s="25"/>
      <c r="K17" s="25"/>
    </row>
    <row r="18" spans="1:11" ht="15.75" thickBot="1" x14ac:dyDescent="0.3">
      <c r="A18" s="1"/>
      <c r="B18" s="1" t="s">
        <v>238</v>
      </c>
      <c r="C18" s="1"/>
      <c r="D18" s="1"/>
      <c r="E18" s="1"/>
      <c r="F18" s="83">
        <f>ROUND(F14-F17,5)</f>
        <v>0</v>
      </c>
      <c r="G18" s="30"/>
      <c r="H18" s="6">
        <f>ROUND(H14-H17,5)</f>
        <v>0</v>
      </c>
      <c r="J18" s="25"/>
      <c r="K18" s="25"/>
    </row>
    <row r="19" spans="1:11" s="2" customFormat="1" ht="12" thickBot="1" x14ac:dyDescent="0.25">
      <c r="A19" s="1" t="s">
        <v>237</v>
      </c>
      <c r="B19" s="1"/>
      <c r="C19" s="1"/>
      <c r="D19" s="1"/>
      <c r="E19" s="1"/>
      <c r="F19" s="5">
        <f>ROUND(F13+F18,5)</f>
        <v>0</v>
      </c>
      <c r="G19" s="30"/>
      <c r="H19" s="5">
        <f>ROUND(H13+H18,5)</f>
        <v>0</v>
      </c>
      <c r="J19" s="26"/>
      <c r="K19" s="26"/>
    </row>
    <row r="20" spans="1:11" ht="15.75" thickTop="1" x14ac:dyDescent="0.25">
      <c r="J20" s="25"/>
      <c r="K20" s="25"/>
    </row>
  </sheetData>
  <printOptions gridLines="1"/>
  <pageMargins left="0.2" right="0.2" top="1" bottom="0.75" header="0.1" footer="0.3"/>
  <pageSetup orientation="portrait" r:id="rId1"/>
  <headerFooter>
    <oddHeader>&amp;L&amp;"Arial,Bold"&amp;8 10:39 AM
 02/11/20
 Accrual Basis&amp;C&amp;"Arial,Bold"&amp;12 Milford Boro Street Improvement Fund
&amp;14Budget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384D-E7A5-4C86-98F5-FE9E0862999E}">
  <sheetPr codeName="Sheet4"/>
  <dimension ref="A1:J16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F23" sqref="F23"/>
    </sheetView>
  </sheetViews>
  <sheetFormatPr defaultRowHeight="15" x14ac:dyDescent="0.25"/>
  <cols>
    <col min="1" max="3" width="3" style="2" customWidth="1"/>
    <col min="4" max="4" width="25.5703125" style="2" customWidth="1"/>
    <col min="5" max="6" width="11.85546875" style="2" customWidth="1"/>
    <col min="7" max="7" width="10.140625" bestFit="1" customWidth="1"/>
    <col min="8" max="8" width="3.28515625" customWidth="1"/>
    <col min="9" max="10" width="11.28515625" customWidth="1"/>
  </cols>
  <sheetData>
    <row r="1" spans="1:10" x14ac:dyDescent="0.25">
      <c r="A1" s="1"/>
      <c r="B1" s="1"/>
      <c r="C1" s="1"/>
      <c r="D1" s="1"/>
      <c r="E1" s="3" t="s">
        <v>286</v>
      </c>
      <c r="F1" s="18" t="s">
        <v>288</v>
      </c>
      <c r="G1" s="20" t="s">
        <v>286</v>
      </c>
      <c r="H1" s="12"/>
      <c r="I1" s="21" t="s">
        <v>288</v>
      </c>
      <c r="J1" s="22" t="s">
        <v>286</v>
      </c>
    </row>
    <row r="2" spans="1:10" s="4" customFormat="1" ht="15.75" thickBot="1" x14ac:dyDescent="0.3">
      <c r="A2" s="3"/>
      <c r="B2" s="3"/>
      <c r="C2" s="3"/>
      <c r="D2" s="3"/>
      <c r="E2" s="10" t="s">
        <v>285</v>
      </c>
      <c r="F2" s="10" t="s">
        <v>377</v>
      </c>
      <c r="G2" s="19" t="s">
        <v>287</v>
      </c>
      <c r="H2" s="13"/>
      <c r="I2" s="23" t="s">
        <v>290</v>
      </c>
      <c r="J2" s="24" t="s">
        <v>291</v>
      </c>
    </row>
    <row r="3" spans="1:10" ht="15.75" thickTop="1" x14ac:dyDescent="0.25">
      <c r="A3" s="1"/>
      <c r="B3" s="1" t="s">
        <v>0</v>
      </c>
      <c r="C3" s="1"/>
      <c r="D3" s="1"/>
      <c r="E3" s="30"/>
      <c r="F3" s="30"/>
      <c r="G3" s="7"/>
    </row>
    <row r="4" spans="1:10" x14ac:dyDescent="0.25">
      <c r="A4" s="1"/>
      <c r="B4" s="1"/>
      <c r="C4" s="1" t="s">
        <v>1</v>
      </c>
      <c r="D4" s="1"/>
      <c r="E4" s="30"/>
      <c r="F4" s="30"/>
      <c r="G4" s="7"/>
    </row>
    <row r="5" spans="1:10" x14ac:dyDescent="0.25">
      <c r="A5" s="1"/>
      <c r="B5" s="1"/>
      <c r="C5" s="1"/>
      <c r="D5" s="1" t="s">
        <v>259</v>
      </c>
      <c r="E5" s="26">
        <v>177</v>
      </c>
      <c r="F5" s="30">
        <v>185.58</v>
      </c>
      <c r="G5" s="7">
        <v>0</v>
      </c>
      <c r="I5" s="25">
        <v>1941.84</v>
      </c>
      <c r="J5" s="25"/>
    </row>
    <row r="6" spans="1:10" ht="15.75" thickBot="1" x14ac:dyDescent="0.3">
      <c r="A6" s="1"/>
      <c r="B6" s="1"/>
      <c r="C6" s="1"/>
      <c r="D6" s="1" t="s">
        <v>258</v>
      </c>
      <c r="E6" s="86">
        <v>37775</v>
      </c>
      <c r="F6" s="33">
        <v>41916.379999999997</v>
      </c>
      <c r="G6" s="9">
        <v>41082</v>
      </c>
      <c r="I6" s="27">
        <v>43072.08</v>
      </c>
      <c r="J6" s="27">
        <v>41936</v>
      </c>
    </row>
    <row r="7" spans="1:10" x14ac:dyDescent="0.25">
      <c r="A7" s="1"/>
      <c r="B7" s="1"/>
      <c r="C7" s="1" t="s">
        <v>58</v>
      </c>
      <c r="D7" s="1"/>
      <c r="E7" s="85">
        <f>ROUND(SUM(E4:E6),5)</f>
        <v>37952</v>
      </c>
      <c r="F7" s="7">
        <f>ROUND(SUM(F4:F6),5)</f>
        <v>42101.96</v>
      </c>
      <c r="G7" s="7">
        <f>ROUND(SUM(G4:G6),5)</f>
        <v>41082</v>
      </c>
      <c r="I7" s="25">
        <v>45013.919999999998</v>
      </c>
      <c r="J7" s="25">
        <v>41936</v>
      </c>
    </row>
    <row r="8" spans="1:10" x14ac:dyDescent="0.25">
      <c r="A8" s="1"/>
      <c r="B8" s="1"/>
      <c r="C8" s="1" t="s">
        <v>60</v>
      </c>
      <c r="D8" s="1"/>
      <c r="E8" s="26"/>
      <c r="F8" s="30"/>
      <c r="G8" s="7"/>
      <c r="I8" s="25"/>
      <c r="J8" s="25"/>
    </row>
    <row r="9" spans="1:10" x14ac:dyDescent="0.25">
      <c r="A9" s="1"/>
      <c r="B9" s="1"/>
      <c r="C9" s="1"/>
      <c r="D9" s="1" t="s">
        <v>292</v>
      </c>
      <c r="E9" s="26"/>
      <c r="F9" s="30">
        <v>8431</v>
      </c>
      <c r="G9" s="7"/>
      <c r="I9" s="25"/>
      <c r="J9" s="25"/>
    </row>
    <row r="10" spans="1:10" x14ac:dyDescent="0.25">
      <c r="A10" s="1"/>
      <c r="B10" s="1"/>
      <c r="C10" s="1"/>
      <c r="D10" s="1" t="s">
        <v>217</v>
      </c>
      <c r="E10" s="26">
        <v>5000</v>
      </c>
      <c r="F10" s="30">
        <v>742</v>
      </c>
      <c r="G10" s="7">
        <v>7000</v>
      </c>
      <c r="I10" s="25">
        <v>4736</v>
      </c>
      <c r="J10" s="25">
        <v>7000</v>
      </c>
    </row>
    <row r="11" spans="1:10" x14ac:dyDescent="0.25">
      <c r="A11" s="1"/>
      <c r="B11" s="1"/>
      <c r="C11" s="1"/>
      <c r="D11" s="1" t="s">
        <v>257</v>
      </c>
      <c r="E11" s="26">
        <v>32952</v>
      </c>
      <c r="F11" s="77">
        <v>0</v>
      </c>
      <c r="G11" s="39">
        <v>34082</v>
      </c>
      <c r="H11" s="78"/>
      <c r="I11" s="40">
        <v>89195.520000000004</v>
      </c>
      <c r="J11" s="40">
        <v>34936</v>
      </c>
    </row>
    <row r="12" spans="1:10" ht="15.75" thickBot="1" x14ac:dyDescent="0.3">
      <c r="A12" s="1"/>
      <c r="B12" s="1"/>
      <c r="C12" s="1"/>
      <c r="D12" s="1" t="s">
        <v>378</v>
      </c>
      <c r="E12" s="26"/>
      <c r="F12" s="33">
        <v>41</v>
      </c>
      <c r="G12" s="7"/>
      <c r="I12" s="27"/>
      <c r="J12" s="27"/>
    </row>
    <row r="13" spans="1:10" ht="15.75" thickBot="1" x14ac:dyDescent="0.3">
      <c r="A13" s="1"/>
      <c r="B13" s="1"/>
      <c r="C13" s="1" t="s">
        <v>235</v>
      </c>
      <c r="D13" s="1"/>
      <c r="E13" s="83">
        <f>ROUND(SUM(E8:E12),5)</f>
        <v>37952</v>
      </c>
      <c r="F13" s="6">
        <f>ROUND(SUM(F8:F12),5)</f>
        <v>9214</v>
      </c>
      <c r="G13" s="6">
        <f>ROUND(SUM(G8:G12),5)</f>
        <v>41082</v>
      </c>
      <c r="I13" s="28">
        <v>93931.520000000004</v>
      </c>
      <c r="J13" s="28">
        <v>41936</v>
      </c>
    </row>
    <row r="14" spans="1:10" ht="15.75" thickBot="1" x14ac:dyDescent="0.3">
      <c r="A14" s="1"/>
      <c r="B14" s="1" t="s">
        <v>236</v>
      </c>
      <c r="C14" s="1"/>
      <c r="D14" s="1"/>
      <c r="E14" s="83">
        <f>ROUND(E3+E7-E13,5)</f>
        <v>0</v>
      </c>
      <c r="F14" s="6">
        <f>ROUND(F3+F7-F13,5)</f>
        <v>32887.96</v>
      </c>
      <c r="G14" s="6">
        <f>ROUND(G3+G7-G13,5)</f>
        <v>0</v>
      </c>
      <c r="I14" s="28">
        <v>-48917.599999999999</v>
      </c>
      <c r="J14" s="28">
        <v>0</v>
      </c>
    </row>
    <row r="15" spans="1:10" s="2" customFormat="1" ht="12" thickBot="1" x14ac:dyDescent="0.25">
      <c r="A15" s="1" t="s">
        <v>237</v>
      </c>
      <c r="B15" s="1"/>
      <c r="C15" s="1"/>
      <c r="D15" s="1"/>
      <c r="E15" s="5">
        <f>E14</f>
        <v>0</v>
      </c>
      <c r="F15" s="5">
        <f>F14</f>
        <v>32887.96</v>
      </c>
      <c r="G15" s="5">
        <f>G14</f>
        <v>0</v>
      </c>
      <c r="I15" s="29">
        <v>-48917.599999999999</v>
      </c>
      <c r="J15" s="29">
        <v>0</v>
      </c>
    </row>
    <row r="16" spans="1:10" ht="15.75" thickTop="1" x14ac:dyDescent="0.25"/>
  </sheetData>
  <printOptions gridLines="1"/>
  <pageMargins left="0.2" right="0.2" top="1" bottom="0.75" header="0.1" footer="0.3"/>
  <pageSetup orientation="portrait" r:id="rId1"/>
  <headerFooter>
    <oddHeader>&amp;L&amp;"Arial,Bold"&amp;8 10:41 AM
 02/11/20
 Accrual Basis&amp;C&amp;"Arial,Bold"&amp;12 Milford Boro Liquid Fuels
&amp;14Budget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6195-245D-40C4-9451-2E8BC15E59D4}">
  <sheetPr codeName="Sheet5"/>
  <dimension ref="A1:K2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H28" sqref="H28"/>
    </sheetView>
  </sheetViews>
  <sheetFormatPr defaultRowHeight="15" x14ac:dyDescent="0.25"/>
  <cols>
    <col min="1" max="4" width="3" style="2" customWidth="1"/>
    <col min="5" max="5" width="32.5703125" style="2" customWidth="1"/>
    <col min="6" max="6" width="10.5703125" style="2" customWidth="1"/>
    <col min="7" max="7" width="12.7109375" style="2" customWidth="1"/>
    <col min="8" max="8" width="10.140625" bestFit="1" customWidth="1"/>
    <col min="9" max="9" width="4" customWidth="1"/>
    <col min="10" max="10" width="10" customWidth="1"/>
    <col min="11" max="11" width="11.140625" customWidth="1"/>
  </cols>
  <sheetData>
    <row r="1" spans="1:11" x14ac:dyDescent="0.25">
      <c r="A1" s="1"/>
      <c r="B1" s="1"/>
      <c r="C1" s="1"/>
      <c r="D1" s="1"/>
      <c r="E1" s="1"/>
      <c r="F1" s="3" t="s">
        <v>286</v>
      </c>
      <c r="G1" s="18" t="s">
        <v>288</v>
      </c>
      <c r="H1" s="20" t="s">
        <v>286</v>
      </c>
      <c r="I1" s="12"/>
      <c r="J1" s="21" t="s">
        <v>288</v>
      </c>
      <c r="K1" s="22" t="s">
        <v>286</v>
      </c>
    </row>
    <row r="2" spans="1:11" s="4" customFormat="1" ht="15.75" thickBot="1" x14ac:dyDescent="0.3">
      <c r="A2" s="3"/>
      <c r="B2" s="3"/>
      <c r="C2" s="3"/>
      <c r="D2" s="3"/>
      <c r="E2" s="3"/>
      <c r="F2" s="10" t="s">
        <v>285</v>
      </c>
      <c r="G2" s="10" t="s">
        <v>379</v>
      </c>
      <c r="H2" s="19" t="s">
        <v>287</v>
      </c>
      <c r="I2" s="13"/>
      <c r="J2" s="23" t="s">
        <v>290</v>
      </c>
      <c r="K2" s="24" t="s">
        <v>291</v>
      </c>
    </row>
    <row r="3" spans="1:11" ht="15.75" thickTop="1" x14ac:dyDescent="0.25">
      <c r="A3" s="1"/>
      <c r="B3" s="1" t="s">
        <v>0</v>
      </c>
      <c r="C3" s="1"/>
      <c r="D3" s="1"/>
      <c r="E3" s="1"/>
      <c r="F3" s="1"/>
      <c r="G3" s="1"/>
      <c r="H3" s="7"/>
    </row>
    <row r="4" spans="1:11" x14ac:dyDescent="0.25">
      <c r="A4" s="1"/>
      <c r="B4" s="1"/>
      <c r="C4" s="1" t="s">
        <v>1</v>
      </c>
      <c r="D4" s="1"/>
      <c r="E4" s="1"/>
      <c r="F4" s="30"/>
      <c r="G4" s="30"/>
      <c r="H4" s="7"/>
      <c r="J4" s="25"/>
      <c r="K4" s="25"/>
    </row>
    <row r="5" spans="1:11" x14ac:dyDescent="0.25">
      <c r="A5" s="1"/>
      <c r="B5" s="1"/>
      <c r="C5" s="1"/>
      <c r="D5" s="1" t="s">
        <v>250</v>
      </c>
      <c r="E5" s="1"/>
      <c r="F5" s="30"/>
      <c r="G5" s="30"/>
      <c r="H5" s="7"/>
      <c r="J5" s="25"/>
      <c r="K5" s="25"/>
    </row>
    <row r="6" spans="1:11" x14ac:dyDescent="0.25">
      <c r="A6" s="1"/>
      <c r="B6" s="1"/>
      <c r="C6" s="1"/>
      <c r="D6" s="1"/>
      <c r="E6" s="1" t="s">
        <v>265</v>
      </c>
      <c r="F6" s="26">
        <v>30934</v>
      </c>
      <c r="G6" s="30">
        <v>9619.9500000000007</v>
      </c>
      <c r="H6" s="7">
        <v>9557</v>
      </c>
      <c r="J6" s="25">
        <v>18923.59</v>
      </c>
      <c r="K6" s="25">
        <v>185857</v>
      </c>
    </row>
    <row r="7" spans="1:11" ht="15.75" thickBot="1" x14ac:dyDescent="0.3">
      <c r="A7" s="1"/>
      <c r="B7" s="1"/>
      <c r="C7" s="1"/>
      <c r="D7" s="1"/>
      <c r="E7" s="1" t="s">
        <v>264</v>
      </c>
      <c r="F7" s="86">
        <v>400</v>
      </c>
      <c r="G7" s="33">
        <v>374.87</v>
      </c>
      <c r="H7" s="7">
        <v>900</v>
      </c>
      <c r="J7" s="27">
        <v>2814.58</v>
      </c>
      <c r="K7" s="27">
        <v>942</v>
      </c>
    </row>
    <row r="8" spans="1:11" ht="15.75" thickBot="1" x14ac:dyDescent="0.3">
      <c r="A8" s="1"/>
      <c r="B8" s="1"/>
      <c r="C8" s="1"/>
      <c r="D8" s="1" t="s">
        <v>247</v>
      </c>
      <c r="E8" s="1"/>
      <c r="F8" s="84">
        <f>ROUND(SUM(F5:F7),5)</f>
        <v>31334</v>
      </c>
      <c r="G8" s="8">
        <f>ROUND(SUM(G5:G7),5)</f>
        <v>9994.82</v>
      </c>
      <c r="H8" s="8">
        <f>ROUND(SUM(H5:H7),5)</f>
        <v>10457</v>
      </c>
      <c r="J8" s="28">
        <v>21738.17</v>
      </c>
      <c r="K8" s="28">
        <v>19799</v>
      </c>
    </row>
    <row r="9" spans="1:11" x14ac:dyDescent="0.25">
      <c r="A9" s="1"/>
      <c r="B9" s="1"/>
      <c r="C9" s="1" t="s">
        <v>58</v>
      </c>
      <c r="D9" s="1"/>
      <c r="E9" s="1"/>
      <c r="F9" s="26"/>
      <c r="G9" s="7">
        <f>ROUND(G4+G8,5)</f>
        <v>9994.82</v>
      </c>
      <c r="H9" s="7">
        <f>ROUND(H4+H8,5)</f>
        <v>10457</v>
      </c>
      <c r="J9" s="25">
        <v>21738.17</v>
      </c>
      <c r="K9" s="25"/>
    </row>
    <row r="10" spans="1:11" x14ac:dyDescent="0.25">
      <c r="A10" s="1"/>
      <c r="B10" s="1"/>
      <c r="C10" s="1" t="s">
        <v>60</v>
      </c>
      <c r="D10" s="1"/>
      <c r="E10" s="1"/>
      <c r="F10" s="26"/>
      <c r="G10" s="30"/>
      <c r="H10" s="7"/>
      <c r="J10" s="25"/>
      <c r="K10" s="25"/>
    </row>
    <row r="11" spans="1:11" ht="15.75" thickBot="1" x14ac:dyDescent="0.3">
      <c r="A11" s="1"/>
      <c r="B11" s="1"/>
      <c r="C11" s="1"/>
      <c r="D11" s="1" t="s">
        <v>354</v>
      </c>
      <c r="E11" s="1"/>
      <c r="F11" s="86"/>
      <c r="G11" s="33">
        <v>14367.52</v>
      </c>
      <c r="H11" s="7"/>
      <c r="J11" s="33">
        <v>13381.63</v>
      </c>
      <c r="K11" s="25"/>
    </row>
    <row r="12" spans="1:11" x14ac:dyDescent="0.25">
      <c r="A12" s="1"/>
      <c r="B12" s="1"/>
      <c r="C12" s="1"/>
      <c r="D12" s="1" t="s">
        <v>355</v>
      </c>
      <c r="E12" s="1"/>
      <c r="F12" s="26"/>
      <c r="G12" s="30">
        <v>14367.52</v>
      </c>
      <c r="H12" s="7"/>
      <c r="J12" s="30">
        <v>13381.63</v>
      </c>
      <c r="K12" s="25"/>
    </row>
    <row r="13" spans="1:11" x14ac:dyDescent="0.25">
      <c r="A13" s="1"/>
      <c r="B13" s="1"/>
      <c r="C13" s="1"/>
      <c r="D13" s="1" t="s">
        <v>263</v>
      </c>
      <c r="E13" s="1"/>
      <c r="F13" s="26"/>
      <c r="G13" s="30"/>
      <c r="H13" s="7"/>
      <c r="J13" s="25"/>
      <c r="K13" s="25"/>
    </row>
    <row r="14" spans="1:11" ht="15.75" thickBot="1" x14ac:dyDescent="0.3">
      <c r="A14" s="1"/>
      <c r="B14" s="1"/>
      <c r="C14" s="1"/>
      <c r="D14" s="1"/>
      <c r="E14" s="1" t="s">
        <v>262</v>
      </c>
      <c r="F14" s="86">
        <v>42884</v>
      </c>
      <c r="G14" s="33">
        <v>1261.1400000000001</v>
      </c>
      <c r="H14" s="7">
        <v>29046</v>
      </c>
      <c r="J14" s="27">
        <v>960.08</v>
      </c>
      <c r="K14" s="27">
        <v>19799</v>
      </c>
    </row>
    <row r="15" spans="1:11" ht="15.75" thickBot="1" x14ac:dyDescent="0.3">
      <c r="A15" s="1"/>
      <c r="B15" s="1"/>
      <c r="C15" s="1"/>
      <c r="D15" s="1" t="s">
        <v>261</v>
      </c>
      <c r="E15" s="1"/>
      <c r="F15" s="83">
        <f>ROUND(SUM(F13:F14),5)</f>
        <v>42884</v>
      </c>
      <c r="G15" s="6">
        <f>ROUND(SUM(G13:G14),5)</f>
        <v>1261.1400000000001</v>
      </c>
      <c r="H15" s="6">
        <f>ROUND(SUM(H13:H14),5)</f>
        <v>29046</v>
      </c>
      <c r="J15" s="28">
        <v>960.08</v>
      </c>
      <c r="K15" s="28">
        <v>19799</v>
      </c>
    </row>
    <row r="16" spans="1:11" ht="15.75" thickBot="1" x14ac:dyDescent="0.3">
      <c r="A16" s="1"/>
      <c r="B16" s="1"/>
      <c r="C16" s="1" t="s">
        <v>235</v>
      </c>
      <c r="D16" s="1"/>
      <c r="E16" s="1"/>
      <c r="F16" s="84">
        <f>ROUND(F10+F12+F15,5)</f>
        <v>42884</v>
      </c>
      <c r="G16" s="8">
        <f>ROUND(G10+G12+G15,5)</f>
        <v>15628.66</v>
      </c>
      <c r="H16" s="8">
        <f>ROUND(H10+H15,5)</f>
        <v>29046</v>
      </c>
      <c r="J16" s="28">
        <v>14341.71</v>
      </c>
      <c r="K16" s="28">
        <v>19799</v>
      </c>
    </row>
    <row r="17" spans="1:11" x14ac:dyDescent="0.25">
      <c r="A17" s="1"/>
      <c r="B17" s="1" t="s">
        <v>236</v>
      </c>
      <c r="C17" s="1"/>
      <c r="D17" s="1"/>
      <c r="E17" s="1"/>
      <c r="F17" s="85">
        <f>ROUND(F3+F9-F16,5)-100.02</f>
        <v>-42984.02</v>
      </c>
      <c r="G17" s="7">
        <f>ROUND(G3+G9-G16,5)-100.02</f>
        <v>-5733.8600000000006</v>
      </c>
      <c r="H17" s="7">
        <f>ROUND(H3+H9-H16,5)</f>
        <v>-18589</v>
      </c>
      <c r="J17" s="25">
        <v>7396.46</v>
      </c>
      <c r="K17" s="25">
        <v>0</v>
      </c>
    </row>
    <row r="18" spans="1:11" x14ac:dyDescent="0.25">
      <c r="A18" s="1"/>
      <c r="B18" s="1" t="s">
        <v>242</v>
      </c>
      <c r="C18" s="1"/>
      <c r="D18" s="1"/>
      <c r="E18" s="1"/>
      <c r="F18" s="26"/>
      <c r="G18" s="30"/>
      <c r="H18" s="7"/>
      <c r="J18" s="25"/>
      <c r="K18" s="25"/>
    </row>
    <row r="19" spans="1:11" x14ac:dyDescent="0.25">
      <c r="A19" s="1"/>
      <c r="B19" s="1"/>
      <c r="C19" s="1" t="s">
        <v>241</v>
      </c>
      <c r="D19" s="1"/>
      <c r="E19" s="1"/>
      <c r="F19" s="26"/>
      <c r="G19" s="30"/>
      <c r="H19" s="7"/>
      <c r="J19" s="25"/>
      <c r="K19" s="25"/>
    </row>
    <row r="20" spans="1:11" ht="15.75" thickBot="1" x14ac:dyDescent="0.3">
      <c r="A20" s="1"/>
      <c r="B20" s="1"/>
      <c r="C20" s="1"/>
      <c r="D20" s="1" t="s">
        <v>260</v>
      </c>
      <c r="E20" s="1"/>
      <c r="F20" s="26">
        <v>23249</v>
      </c>
      <c r="G20" s="33">
        <v>0</v>
      </c>
      <c r="H20" s="7">
        <v>18589</v>
      </c>
      <c r="J20" s="27">
        <v>0</v>
      </c>
      <c r="K20" s="27">
        <v>0</v>
      </c>
    </row>
    <row r="21" spans="1:11" ht="15.75" thickBot="1" x14ac:dyDescent="0.3">
      <c r="A21" s="1"/>
      <c r="B21" s="1"/>
      <c r="C21" s="1" t="s">
        <v>239</v>
      </c>
      <c r="D21" s="1"/>
      <c r="E21" s="1"/>
      <c r="F21" s="83">
        <f>ROUND(SUM(F19:F20),5)</f>
        <v>23249</v>
      </c>
      <c r="G21" s="34">
        <v>0</v>
      </c>
      <c r="H21" s="6">
        <f>ROUND(SUM(H19:H20),5)</f>
        <v>18589</v>
      </c>
      <c r="J21" s="28">
        <v>0</v>
      </c>
      <c r="K21" s="28">
        <v>0</v>
      </c>
    </row>
    <row r="22" spans="1:11" ht="15.75" thickBot="1" x14ac:dyDescent="0.3">
      <c r="A22" s="1"/>
      <c r="B22" s="1" t="s">
        <v>238</v>
      </c>
      <c r="C22" s="1"/>
      <c r="D22" s="1"/>
      <c r="E22" s="1"/>
      <c r="F22" s="83">
        <f>ROUND(F18+F21,5)</f>
        <v>23249</v>
      </c>
      <c r="G22" s="6">
        <f>ROUND(G18+G21,5)</f>
        <v>0</v>
      </c>
      <c r="H22" s="6">
        <f>ROUND(H18+H21,5)</f>
        <v>18589</v>
      </c>
      <c r="J22" s="28">
        <v>0</v>
      </c>
      <c r="K22" s="28">
        <v>0</v>
      </c>
    </row>
    <row r="23" spans="1:11" s="2" customFormat="1" ht="12" thickBot="1" x14ac:dyDescent="0.25">
      <c r="A23" s="1" t="s">
        <v>237</v>
      </c>
      <c r="B23" s="1"/>
      <c r="C23" s="1"/>
      <c r="D23" s="1"/>
      <c r="E23" s="1"/>
      <c r="F23" s="5">
        <f>ROUND(F8+F17+F22,5)</f>
        <v>11598.98</v>
      </c>
      <c r="G23" s="5">
        <f>ROUND(G17+G22,5)</f>
        <v>-5733.86</v>
      </c>
      <c r="H23" s="5">
        <f>ROUND(H17+H22,5)</f>
        <v>0</v>
      </c>
      <c r="J23" s="29">
        <v>7396.46</v>
      </c>
      <c r="K23" s="29">
        <v>0</v>
      </c>
    </row>
    <row r="24" spans="1:11" ht="15.75" thickTop="1" x14ac:dyDescent="0.25"/>
  </sheetData>
  <printOptions gridLines="1"/>
  <pageMargins left="0.2" right="0.2" top="1" bottom="0.75" header="0.1" footer="0.3"/>
  <pageSetup orientation="portrait" r:id="rId1"/>
  <headerFooter>
    <oddHeader>&amp;L&amp;"Arial,Bold"&amp;8 10:42 AM
 02/11/20
 Accrual Basis&amp;C&amp;"Arial,Bold"&amp;12 Milford Boro Debt Service Fund
&amp;14 Budget Overview
&amp;10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2014-2021 Milages</vt:lpstr>
      <vt:lpstr>General Fund Budget 2021</vt:lpstr>
      <vt:lpstr>Utilities Budget 2021</vt:lpstr>
      <vt:lpstr>Pension Budget 2021</vt:lpstr>
      <vt:lpstr>EMS Budget 2021</vt:lpstr>
      <vt:lpstr>Fire Dept Budget 2021</vt:lpstr>
      <vt:lpstr>Street Improv Budget 2021</vt:lpstr>
      <vt:lpstr>Liquid Fuels Budget 2021</vt:lpstr>
      <vt:lpstr>Debt Service Budget 2021</vt:lpstr>
      <vt:lpstr>Recreation Budget 2021</vt:lpstr>
      <vt:lpstr>Street Light Budget 2021</vt:lpstr>
      <vt:lpstr>Shade Tree Budget 2021</vt:lpstr>
      <vt:lpstr>'Debt Service Budget 2021'!Print_Titles</vt:lpstr>
      <vt:lpstr>'EMS Budget 2021'!Print_Titles</vt:lpstr>
      <vt:lpstr>'Fire Dept Budget 2021'!Print_Titles</vt:lpstr>
      <vt:lpstr>'General Fund Budget 2021'!Print_Titles</vt:lpstr>
      <vt:lpstr>'Liquid Fuels Budget 2021'!Print_Titles</vt:lpstr>
      <vt:lpstr>'Pension Budget 2021'!Print_Titles</vt:lpstr>
      <vt:lpstr>'Recreation Budget 2021'!Print_Titles</vt:lpstr>
      <vt:lpstr>'Shade Tree Budget 2021'!Print_Titles</vt:lpstr>
      <vt:lpstr>'Street Improv Budget 2021'!Print_Titles</vt:lpstr>
      <vt:lpstr>'Street Light Budget 2021'!Print_Titles</vt:lpstr>
      <vt:lpstr>'Utilities Budget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 User</dc:creator>
  <cp:lastModifiedBy>Francesca Lombardo</cp:lastModifiedBy>
  <cp:lastPrinted>2021-07-08T11:43:11Z</cp:lastPrinted>
  <dcterms:created xsi:type="dcterms:W3CDTF">2020-02-11T15:31:48Z</dcterms:created>
  <dcterms:modified xsi:type="dcterms:W3CDTF">2021-08-03T19:21:16Z</dcterms:modified>
</cp:coreProperties>
</file>